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9395" windowHeight="996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Hoja1!$A$1:$I$127</definedName>
  </definedNames>
  <calcPr calcId="145621"/>
</workbook>
</file>

<file path=xl/calcChain.xml><?xml version="1.0" encoding="utf-8"?>
<calcChain xmlns="http://schemas.openxmlformats.org/spreadsheetml/2006/main">
  <c r="E92" i="1" l="1"/>
  <c r="E93" i="1"/>
  <c r="F93" i="1" s="1"/>
  <c r="E94" i="1"/>
  <c r="E95" i="1"/>
  <c r="F95" i="1" s="1"/>
  <c r="E96" i="1"/>
  <c r="F96" i="1" s="1"/>
  <c r="E97" i="1"/>
  <c r="E98" i="1"/>
  <c r="F94" i="1"/>
  <c r="F92" i="1"/>
  <c r="F18" i="1"/>
  <c r="F20" i="1"/>
  <c r="F21" i="1"/>
  <c r="F30" i="1"/>
  <c r="F31" i="1"/>
  <c r="F32" i="1"/>
  <c r="F33" i="1"/>
  <c r="F34" i="1"/>
  <c r="F35" i="1"/>
  <c r="F55" i="1"/>
  <c r="F65" i="1"/>
  <c r="F66" i="1"/>
  <c r="F67" i="1"/>
  <c r="F70" i="1"/>
  <c r="F71" i="1"/>
  <c r="F78" i="1"/>
  <c r="F79" i="1"/>
  <c r="F84" i="1"/>
  <c r="F86" i="1"/>
  <c r="F87" i="1"/>
  <c r="F88" i="1"/>
  <c r="F97" i="1"/>
  <c r="F98" i="1"/>
  <c r="F13" i="1"/>
  <c r="E53" i="1"/>
  <c r="F53" i="1" s="1"/>
  <c r="E91" i="1"/>
  <c r="F91" i="1" s="1"/>
  <c r="E90" i="1"/>
  <c r="F90" i="1" s="1"/>
  <c r="E89" i="1"/>
  <c r="F89" i="1" s="1"/>
  <c r="E85" i="1"/>
  <c r="F85" i="1" s="1"/>
  <c r="E83" i="1"/>
  <c r="F83" i="1" s="1"/>
  <c r="E82" i="1"/>
  <c r="F82" i="1" s="1"/>
  <c r="E81" i="1"/>
  <c r="F81" i="1" s="1"/>
  <c r="E80" i="1"/>
  <c r="F80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69" i="1"/>
  <c r="F69" i="1" s="1"/>
  <c r="E68" i="1"/>
  <c r="F68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E54" i="1"/>
  <c r="F54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19" i="1"/>
  <c r="F19" i="1" s="1"/>
  <c r="E17" i="1"/>
  <c r="F17" i="1" s="1"/>
  <c r="E16" i="1"/>
  <c r="F16" i="1" s="1"/>
  <c r="E15" i="1"/>
  <c r="F15" i="1" s="1"/>
  <c r="E14" i="1"/>
  <c r="F14" i="1" s="1"/>
  <c r="E99" i="1" l="1"/>
  <c r="F99" i="1"/>
</calcChain>
</file>

<file path=xl/sharedStrings.xml><?xml version="1.0" encoding="utf-8"?>
<sst xmlns="http://schemas.openxmlformats.org/spreadsheetml/2006/main" count="187" uniqueCount="187">
  <si>
    <t xml:space="preserve">   Ministerio de Energía y Minas</t>
  </si>
  <si>
    <t xml:space="preserve">  Dirección General de Minería</t>
  </si>
  <si>
    <t xml:space="preserve">  “Año del Desarrollo Agroforestal”</t>
  </si>
  <si>
    <t> PRECIO UNITARIO RD$</t>
  </si>
  <si>
    <t>VALORES RD$</t>
  </si>
  <si>
    <t>EXISTENCIA</t>
  </si>
  <si>
    <t>FECHA DE ADQUISICION / REGISTRO</t>
  </si>
  <si>
    <t>BREVE DESCRIPCION DEL ACTIVO/BIEN</t>
  </si>
  <si>
    <t>CODIGO INSTITUCIONAL</t>
  </si>
  <si>
    <t>Realizado por:</t>
  </si>
  <si>
    <t>Auxiliar Administrativo I</t>
  </si>
  <si>
    <t>NOTA:  Los codigos de Bienes Nacionales no aplican para esta relación de materiales de oficinas.</t>
  </si>
  <si>
    <t>Manuel Alcantara</t>
  </si>
  <si>
    <t>AF1138</t>
  </si>
  <si>
    <t>AL1003</t>
  </si>
  <si>
    <t>OREJITAS O PESTAÑAS PARA PENDAFLEX</t>
  </si>
  <si>
    <t>ALMOHADILLAS PARA SELLOS GOMIGRAFOS</t>
  </si>
  <si>
    <t>Relación de Inventario en Almacén al 30/11/2017</t>
  </si>
  <si>
    <t>CA1026</t>
  </si>
  <si>
    <t>CINTAS ADHESIVAS DE 3/4"</t>
  </si>
  <si>
    <t>CA1221</t>
  </si>
  <si>
    <t>CINTAS ADHESIVAS DE 2"</t>
  </si>
  <si>
    <t>CB1171</t>
  </si>
  <si>
    <t>CLIPS BILLETEROS 2"</t>
  </si>
  <si>
    <t>CC1028</t>
  </si>
  <si>
    <t>CINTA CORRECTORAS DE MAQ. ESC</t>
  </si>
  <si>
    <t>CD1023</t>
  </si>
  <si>
    <t>CD 700mg</t>
  </si>
  <si>
    <t>CE1027</t>
  </si>
  <si>
    <t>CINTA DE MAQ. DE ESCRIBIR</t>
  </si>
  <si>
    <t>CI1172</t>
  </si>
  <si>
    <t>CINTAS PARA CALCULADORA</t>
  </si>
  <si>
    <t>CL1029</t>
  </si>
  <si>
    <t>CLIPS PEQUEÑOS NO. 1</t>
  </si>
  <si>
    <t>CL1210</t>
  </si>
  <si>
    <t>CLIPS GRANDES NO. 2</t>
  </si>
  <si>
    <t>CM1025</t>
  </si>
  <si>
    <t>CINTA MAKE IN TAPE DE 3/4"</t>
  </si>
  <si>
    <t>CM1222</t>
  </si>
  <si>
    <t>CINTAS MAKE IN TAPE DE 2"</t>
  </si>
  <si>
    <t>CN1024</t>
  </si>
  <si>
    <t>CINTA DOBLE CARA</t>
  </si>
  <si>
    <t>CR1021</t>
  </si>
  <si>
    <t>CARTULINA DE HILO 81/2 X 11 BLC</t>
  </si>
  <si>
    <t>CR1022</t>
  </si>
  <si>
    <t>CARTULINA DE HILO 81/2 X 11 CRE</t>
  </si>
  <si>
    <t>TN1008</t>
  </si>
  <si>
    <t>TONER HP CE-285A</t>
  </si>
  <si>
    <t>TN1011</t>
  </si>
  <si>
    <t>TONER HP 131A NEGRO (CF 210A)</t>
  </si>
  <si>
    <t>TN1012</t>
  </si>
  <si>
    <t>TONER HP 131A CYAN (CF 211A)</t>
  </si>
  <si>
    <t>TN1013</t>
  </si>
  <si>
    <t>TINTA HP (131 A) - (212 A) YELLOW</t>
  </si>
  <si>
    <t>TN1014</t>
  </si>
  <si>
    <t>TINTA HP (131 A) - (213 A) MAGENTA</t>
  </si>
  <si>
    <t>TN1015</t>
  </si>
  <si>
    <t>TAMBOR DE TRANSF.  DRUM 126 (CE-314)</t>
  </si>
  <si>
    <t>TN1016</t>
  </si>
  <si>
    <t>TONER HP CE-283A LASER</t>
  </si>
  <si>
    <t>CT1144</t>
  </si>
  <si>
    <t>CORDON DE TELEFONO LISO</t>
  </si>
  <si>
    <t>DC1220</t>
  </si>
  <si>
    <t>DISPENSADORES DE CINTAS ADHESIVAS</t>
  </si>
  <si>
    <t>DV1032</t>
  </si>
  <si>
    <t>DVD DE 4 GB</t>
  </si>
  <si>
    <t>EG1033</t>
  </si>
  <si>
    <t>EGAS</t>
  </si>
  <si>
    <t>ES1034</t>
  </si>
  <si>
    <t>ESPIRALES PARA ENCUADERNAR DE 1"</t>
  </si>
  <si>
    <t>ES1211</t>
  </si>
  <si>
    <t>ESPIRALES PARA ENCUADERNAR DE 1/2"</t>
  </si>
  <si>
    <t>ES1212</t>
  </si>
  <si>
    <t>ESPIRALES PARA ENCUADERNAR DE 3/8"</t>
  </si>
  <si>
    <t>FC1038</t>
  </si>
  <si>
    <t>FOLDERS COLGANTES 8 1/2 X 13</t>
  </si>
  <si>
    <t>FD1036</t>
  </si>
  <si>
    <t>FOLDERS 8 1/2 X 11</t>
  </si>
  <si>
    <t>FD1037</t>
  </si>
  <si>
    <t>FOLDERS 8 /12 X 14</t>
  </si>
  <si>
    <t>FR1170</t>
  </si>
  <si>
    <t>FICHAS RAYADAS</t>
  </si>
  <si>
    <t>GB1046</t>
  </si>
  <si>
    <t>GOMAS DE BORRAR</t>
  </si>
  <si>
    <t>GH1045</t>
  </si>
  <si>
    <t>CAJA GANCHO ACCOR</t>
  </si>
  <si>
    <t>GM1047</t>
  </si>
  <si>
    <t>GOMITAS</t>
  </si>
  <si>
    <t>GR1048</t>
  </si>
  <si>
    <t>GRAPADORAS</t>
  </si>
  <si>
    <t>GR1049</t>
  </si>
  <si>
    <t>GRAPAS</t>
  </si>
  <si>
    <t>HE1050</t>
  </si>
  <si>
    <t>HOJAS DE ENCUADERNAR PLASTICAS</t>
  </si>
  <si>
    <t>HG1086</t>
  </si>
  <si>
    <t>PEGAMENTO UHU</t>
  </si>
  <si>
    <t>LC1054</t>
  </si>
  <si>
    <t>LAPICES DE CARBON 2B</t>
  </si>
  <si>
    <t>LC1205</t>
  </si>
  <si>
    <t>LAPICES DE CARBON 6B</t>
  </si>
  <si>
    <t>LF1052</t>
  </si>
  <si>
    <t>LABEL PARA CD Y DVD</t>
  </si>
  <si>
    <t>LP1053</t>
  </si>
  <si>
    <t>LAPICEROS AZULES</t>
  </si>
  <si>
    <t>LP1213</t>
  </si>
  <si>
    <t>LAPICEROS NEGROS</t>
  </si>
  <si>
    <t>LP1214</t>
  </si>
  <si>
    <t>LAPICEROS ROJOS</t>
  </si>
  <si>
    <t>MC1197</t>
  </si>
  <si>
    <t>MARCADORES ROJOS</t>
  </si>
  <si>
    <t>MC1208</t>
  </si>
  <si>
    <t>MARCADORES NEGROS</t>
  </si>
  <si>
    <t>NA1060</t>
  </si>
  <si>
    <t>NOTAS ADHESIVAS</t>
  </si>
  <si>
    <t>PB1061</t>
  </si>
  <si>
    <t>RESMAS DE PAPEL BOND 8 1/2 X 11</t>
  </si>
  <si>
    <t xml:space="preserve">PB1063 </t>
  </si>
  <si>
    <t>RESMAS DE PAPEL BOND 81/2 X 14</t>
  </si>
  <si>
    <t>PC1147</t>
  </si>
  <si>
    <t>HOJAS DE PAPEL CARBON</t>
  </si>
  <si>
    <t>PH1066</t>
  </si>
  <si>
    <t>PAPEL DE BAÑO</t>
  </si>
  <si>
    <t>PL1069</t>
  </si>
  <si>
    <t>PAPEL DE HILO CREMA</t>
  </si>
  <si>
    <t>PS1068</t>
  </si>
  <si>
    <t>PAPEL DE SUMADORA</t>
  </si>
  <si>
    <t>RG1074</t>
  </si>
  <si>
    <t>REGLAS</t>
  </si>
  <si>
    <t>RL1077</t>
  </si>
  <si>
    <t>ROLLON PARA ALMOHADILLAS</t>
  </si>
  <si>
    <t>RS1215</t>
  </si>
  <si>
    <t>RESALTADOERES AMARILLOS</t>
  </si>
  <si>
    <t>SB1081</t>
  </si>
  <si>
    <t>SOBRES BLANCOS</t>
  </si>
  <si>
    <t>SG1078</t>
  </si>
  <si>
    <t>SACA GRAPAS</t>
  </si>
  <si>
    <t>SM1083</t>
  </si>
  <si>
    <t>SOBRES MANILAS 8 1/2 X 11</t>
  </si>
  <si>
    <t>SM1084</t>
  </si>
  <si>
    <t>SOBRES MANILAS GRANDES</t>
  </si>
  <si>
    <t>TJ1085</t>
  </si>
  <si>
    <t>TIJERAS</t>
  </si>
  <si>
    <t>TM1098</t>
  </si>
  <si>
    <t>TINTA HP.9800 C9363W (97)</t>
  </si>
  <si>
    <t>TM1100</t>
  </si>
  <si>
    <t xml:space="preserve">TINTA HP LJ4600 C9720A BLACK </t>
  </si>
  <si>
    <t>TN1088</t>
  </si>
  <si>
    <t>TONER CB 435A</t>
  </si>
  <si>
    <t>TN1089</t>
  </si>
  <si>
    <t>TONER GPR 35 FOTOC. CANON 2520</t>
  </si>
  <si>
    <t>TI1111</t>
  </si>
  <si>
    <t>TINTA 122 (CH563HE) NEGRO</t>
  </si>
  <si>
    <t>TI1178</t>
  </si>
  <si>
    <t>TINTA 122 (CH562H) COLOR</t>
  </si>
  <si>
    <t>TE1176</t>
  </si>
  <si>
    <t>TAPE ELECTRICO</t>
  </si>
  <si>
    <t>PT1182</t>
  </si>
  <si>
    <t>PAPEL EN TOALLA</t>
  </si>
  <si>
    <t>FD1246</t>
  </si>
  <si>
    <t>FOLDERS COLGANTES 8 1/2 X 11</t>
  </si>
  <si>
    <t>HE1247</t>
  </si>
  <si>
    <t xml:space="preserve">HOJAS DE ENCUAD. DE CARTON </t>
  </si>
  <si>
    <t>PP1248</t>
  </si>
  <si>
    <t>PESTAÑAS PARA PENDAFLEX</t>
  </si>
  <si>
    <t>AA1249</t>
  </si>
  <si>
    <t>ARMAZONES PARA ARCHIVOS</t>
  </si>
  <si>
    <t>MS1334</t>
  </si>
  <si>
    <t xml:space="preserve">MINI-SEPARADORES </t>
  </si>
  <si>
    <t>TN1350</t>
  </si>
  <si>
    <t>TONER 126 NEGRO (CE 310A)</t>
  </si>
  <si>
    <t>TN1351</t>
  </si>
  <si>
    <t>TONER 126 CYAN (CE 311A)</t>
  </si>
  <si>
    <t>TN1352</t>
  </si>
  <si>
    <t>TONER 126 YELLOW (CE 312A)</t>
  </si>
  <si>
    <t>TN1353</t>
  </si>
  <si>
    <t>TONER 126 MAGENTA (CE 313A)</t>
  </si>
  <si>
    <t>CP1367</t>
  </si>
  <si>
    <t>CUBRIDORES PLASTICOS PARA HOJAS</t>
  </si>
  <si>
    <t>ES1368</t>
  </si>
  <si>
    <t>ESPIRALES DE 3/4</t>
  </si>
  <si>
    <t>CD1444</t>
  </si>
  <si>
    <t xml:space="preserve">CINTA DE DUCTO O TAPE GRIS </t>
  </si>
  <si>
    <t>NB1495</t>
  </si>
  <si>
    <t>NOTAS ADHESIVAS BANDERITAS DIV. COLORES</t>
  </si>
  <si>
    <t>CB1688</t>
  </si>
  <si>
    <t>CLIPS BILLETEROS 1 1/2"</t>
  </si>
  <si>
    <t>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</si>
</sst>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sz val="22"/>
      <color theme="1"/>
      <name val="Brush Script MT"/>
      <family val="4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9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NumberFormat="1" applyBorder="1" applyAlignment="1">
      <alignment horizontal="right"/>
    </xf>
    <xf numFmtId="0" fontId="0" fillId="0" borderId="0" xfId="0" applyNumberFormat="1" applyAlignment="1">
      <alignment horizontal="right"/>
    </xf>
    <xf numFmtId="0" fontId="1" fillId="0" borderId="0" xfId="0" applyNumberFormat="1" applyFont="1" applyAlignment="1">
      <alignment horizontal="right"/>
    </xf>
    <xf numFmtId="0" fontId="0" fillId="0" borderId="0" xfId="0" applyNumberFormat="1"/>
    <xf numFmtId="0" fontId="8" fillId="0" borderId="0" xfId="0" applyFont="1" applyBorder="1" applyAlignment="1">
      <alignment vertical="center" wrapText="1"/>
    </xf>
    <xf numFmtId="43" fontId="8" fillId="0" borderId="0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6" fillId="0" borderId="0" xfId="0" applyNumberFormat="1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/>
    <xf numFmtId="1" fontId="11" fillId="0" borderId="1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right"/>
    </xf>
    <xf numFmtId="0" fontId="8" fillId="0" borderId="1" xfId="0" applyFont="1" applyFill="1" applyBorder="1"/>
    <xf numFmtId="1" fontId="8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4" fontId="11" fillId="5" borderId="1" xfId="0" applyNumberFormat="1" applyFont="1" applyFill="1" applyBorder="1" applyAlignment="1">
      <alignment horizontal="right"/>
    </xf>
    <xf numFmtId="4" fontId="12" fillId="4" borderId="1" xfId="0" applyNumberFormat="1" applyFont="1" applyFill="1" applyBorder="1" applyAlignment="1">
      <alignment horizontal="right"/>
    </xf>
    <xf numFmtId="0" fontId="11" fillId="0" borderId="1" xfId="0" applyNumberFormat="1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2990850</xdr:colOff>
          <xdr:row>0</xdr:row>
          <xdr:rowOff>76200</xdr:rowOff>
        </xdr:from>
        <xdr:to>
          <xdr:col>2</xdr:col>
          <xdr:colOff>3876675</xdr:colOff>
          <xdr:row>4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F137"/>
  <sheetViews>
    <sheetView tabSelected="1" zoomScaleNormal="100" workbookViewId="0"/>
  </sheetViews>
  <sheetFormatPr baseColWidth="10" defaultRowHeight="15" x14ac:dyDescent="0.25"/>
  <cols>
    <col min="1" max="1" width="18.42578125" style="3" customWidth="1"/>
    <col min="2" max="2" width="19.140625" style="3" customWidth="1"/>
    <col min="3" max="3" width="78" style="5" customWidth="1"/>
    <col min="4" max="4" width="18.28515625" customWidth="1"/>
    <col min="5" max="5" width="16.7109375" style="8" customWidth="1"/>
    <col min="6" max="6" width="24.42578125" style="12" customWidth="1"/>
  </cols>
  <sheetData>
    <row r="6" spans="1:6" ht="18.75" x14ac:dyDescent="0.25">
      <c r="A6" s="24" t="s">
        <v>0</v>
      </c>
      <c r="B6" s="24"/>
      <c r="C6" s="24"/>
      <c r="D6" s="24"/>
      <c r="E6" s="24"/>
      <c r="F6" s="24"/>
    </row>
    <row r="7" spans="1:6" ht="30" x14ac:dyDescent="0.25">
      <c r="A7" s="25" t="s">
        <v>1</v>
      </c>
      <c r="B7" s="25"/>
      <c r="C7" s="25"/>
      <c r="D7" s="25"/>
      <c r="E7" s="25"/>
      <c r="F7" s="25"/>
    </row>
    <row r="8" spans="1:6" x14ac:dyDescent="0.25">
      <c r="A8" s="26" t="s">
        <v>2</v>
      </c>
      <c r="B8" s="26"/>
      <c r="C8" s="26"/>
      <c r="D8" s="26"/>
      <c r="E8" s="26"/>
      <c r="F8" s="26"/>
    </row>
    <row r="9" spans="1:6" x14ac:dyDescent="0.25">
      <c r="A9" s="27"/>
      <c r="B9" s="27"/>
      <c r="C9" s="27"/>
      <c r="D9" s="27"/>
      <c r="E9" s="27"/>
      <c r="F9" s="27"/>
    </row>
    <row r="10" spans="1:6" ht="18.75" x14ac:dyDescent="0.25">
      <c r="A10" s="28" t="s">
        <v>17</v>
      </c>
      <c r="B10" s="28"/>
      <c r="C10" s="28"/>
      <c r="D10" s="28"/>
      <c r="E10" s="28"/>
      <c r="F10" s="28"/>
    </row>
    <row r="11" spans="1:6" ht="18" customHeight="1" x14ac:dyDescent="0.25"/>
    <row r="12" spans="1:6" s="2" customFormat="1" ht="43.5" customHeight="1" x14ac:dyDescent="0.25">
      <c r="A12" s="17" t="s">
        <v>6</v>
      </c>
      <c r="B12" s="17" t="s">
        <v>8</v>
      </c>
      <c r="C12" s="17" t="s">
        <v>7</v>
      </c>
      <c r="D12" s="17" t="s">
        <v>5</v>
      </c>
      <c r="E12" s="17" t="s">
        <v>3</v>
      </c>
      <c r="F12" s="18" t="s">
        <v>4</v>
      </c>
    </row>
    <row r="13" spans="1:6" ht="15.75" x14ac:dyDescent="0.25">
      <c r="A13" s="29">
        <v>42144</v>
      </c>
      <c r="B13" s="40" t="s">
        <v>13</v>
      </c>
      <c r="C13" s="30" t="s">
        <v>15</v>
      </c>
      <c r="D13" s="31">
        <v>150</v>
      </c>
      <c r="E13" s="32">
        <v>18</v>
      </c>
      <c r="F13" s="32">
        <f t="shared" ref="F13:F76" si="0">D13*E13</f>
        <v>2700</v>
      </c>
    </row>
    <row r="14" spans="1:6" ht="15.75" x14ac:dyDescent="0.25">
      <c r="A14" s="29">
        <v>42144</v>
      </c>
      <c r="B14" s="40" t="s">
        <v>14</v>
      </c>
      <c r="C14" s="30" t="s">
        <v>16</v>
      </c>
      <c r="D14" s="31">
        <v>5</v>
      </c>
      <c r="E14" s="32">
        <f>24*1.18</f>
        <v>28.32</v>
      </c>
      <c r="F14" s="32">
        <f t="shared" si="0"/>
        <v>141.6</v>
      </c>
    </row>
    <row r="15" spans="1:6" ht="15.75" x14ac:dyDescent="0.25">
      <c r="A15" s="29">
        <v>43053</v>
      </c>
      <c r="B15" s="40" t="s">
        <v>18</v>
      </c>
      <c r="C15" s="30" t="s">
        <v>19</v>
      </c>
      <c r="D15" s="31">
        <v>2</v>
      </c>
      <c r="E15" s="32">
        <f>42.8*1.18</f>
        <v>50.503999999999991</v>
      </c>
      <c r="F15" s="32">
        <f t="shared" si="0"/>
        <v>101.00799999999998</v>
      </c>
    </row>
    <row r="16" spans="1:6" ht="15.75" x14ac:dyDescent="0.25">
      <c r="A16" s="29">
        <v>43053</v>
      </c>
      <c r="B16" s="40" t="s">
        <v>20</v>
      </c>
      <c r="C16" s="30" t="s">
        <v>21</v>
      </c>
      <c r="D16" s="31">
        <v>4</v>
      </c>
      <c r="E16" s="32">
        <f>11.86*1.18</f>
        <v>13.994799999999998</v>
      </c>
      <c r="F16" s="32">
        <f t="shared" si="0"/>
        <v>55.979199999999992</v>
      </c>
    </row>
    <row r="17" spans="1:6" ht="15.75" x14ac:dyDescent="0.25">
      <c r="A17" s="29">
        <v>43053</v>
      </c>
      <c r="B17" s="40" t="s">
        <v>22</v>
      </c>
      <c r="C17" s="30" t="s">
        <v>23</v>
      </c>
      <c r="D17" s="31">
        <v>34</v>
      </c>
      <c r="E17" s="32">
        <f>34*1.18</f>
        <v>40.119999999999997</v>
      </c>
      <c r="F17" s="32">
        <f t="shared" si="0"/>
        <v>1364.08</v>
      </c>
    </row>
    <row r="18" spans="1:6" ht="15.75" x14ac:dyDescent="0.25">
      <c r="A18" s="29">
        <v>42144</v>
      </c>
      <c r="B18" s="40" t="s">
        <v>24</v>
      </c>
      <c r="C18" s="30" t="s">
        <v>25</v>
      </c>
      <c r="D18" s="31">
        <v>6</v>
      </c>
      <c r="E18" s="32">
        <v>24</v>
      </c>
      <c r="F18" s="32">
        <f t="shared" si="0"/>
        <v>144</v>
      </c>
    </row>
    <row r="19" spans="1:6" ht="15.75" x14ac:dyDescent="0.25">
      <c r="A19" s="29">
        <v>43053</v>
      </c>
      <c r="B19" s="40" t="s">
        <v>26</v>
      </c>
      <c r="C19" s="30" t="s">
        <v>27</v>
      </c>
      <c r="D19" s="31">
        <v>89</v>
      </c>
      <c r="E19" s="32">
        <f>11.02*1.18</f>
        <v>13.003599999999999</v>
      </c>
      <c r="F19" s="32">
        <f t="shared" si="0"/>
        <v>1157.3203999999998</v>
      </c>
    </row>
    <row r="20" spans="1:6" ht="15.75" x14ac:dyDescent="0.25">
      <c r="A20" s="29">
        <v>42144</v>
      </c>
      <c r="B20" s="40" t="s">
        <v>28</v>
      </c>
      <c r="C20" s="30" t="s">
        <v>29</v>
      </c>
      <c r="D20" s="31">
        <v>10</v>
      </c>
      <c r="E20" s="32">
        <v>130</v>
      </c>
      <c r="F20" s="32">
        <f t="shared" si="0"/>
        <v>1300</v>
      </c>
    </row>
    <row r="21" spans="1:6" ht="15.75" x14ac:dyDescent="0.25">
      <c r="A21" s="29">
        <v>42144</v>
      </c>
      <c r="B21" s="40" t="s">
        <v>30</v>
      </c>
      <c r="C21" s="30" t="s">
        <v>31</v>
      </c>
      <c r="D21" s="31">
        <v>4</v>
      </c>
      <c r="E21" s="32">
        <v>27</v>
      </c>
      <c r="F21" s="32">
        <f t="shared" si="0"/>
        <v>108</v>
      </c>
    </row>
    <row r="22" spans="1:6" ht="15.75" x14ac:dyDescent="0.25">
      <c r="A22" s="29">
        <v>43053</v>
      </c>
      <c r="B22" s="40" t="s">
        <v>32</v>
      </c>
      <c r="C22" s="30" t="s">
        <v>33</v>
      </c>
      <c r="D22" s="31">
        <v>36</v>
      </c>
      <c r="E22" s="32">
        <f>6.7*1.18</f>
        <v>7.9059999999999997</v>
      </c>
      <c r="F22" s="32">
        <f t="shared" si="0"/>
        <v>284.61599999999999</v>
      </c>
    </row>
    <row r="23" spans="1:6" ht="15.75" x14ac:dyDescent="0.25">
      <c r="A23" s="29">
        <v>43053</v>
      </c>
      <c r="B23" s="40" t="s">
        <v>34</v>
      </c>
      <c r="C23" s="30" t="s">
        <v>35</v>
      </c>
      <c r="D23" s="31">
        <v>22</v>
      </c>
      <c r="E23" s="32">
        <f>20.3*1.18</f>
        <v>23.954000000000001</v>
      </c>
      <c r="F23" s="32">
        <f t="shared" si="0"/>
        <v>526.98800000000006</v>
      </c>
    </row>
    <row r="24" spans="1:6" ht="15.75" x14ac:dyDescent="0.25">
      <c r="A24" s="29">
        <v>43053</v>
      </c>
      <c r="B24" s="40" t="s">
        <v>36</v>
      </c>
      <c r="C24" s="30" t="s">
        <v>37</v>
      </c>
      <c r="D24" s="31">
        <v>2</v>
      </c>
      <c r="E24" s="32">
        <f>18.64*1.18</f>
        <v>21.995200000000001</v>
      </c>
      <c r="F24" s="32">
        <f t="shared" si="0"/>
        <v>43.990400000000001</v>
      </c>
    </row>
    <row r="25" spans="1:6" ht="15.75" x14ac:dyDescent="0.25">
      <c r="A25" s="29">
        <v>43053</v>
      </c>
      <c r="B25" s="40" t="s">
        <v>38</v>
      </c>
      <c r="C25" s="30" t="s">
        <v>39</v>
      </c>
      <c r="D25" s="31">
        <v>6</v>
      </c>
      <c r="E25" s="32">
        <f>53.56*1.18</f>
        <v>63.200800000000001</v>
      </c>
      <c r="F25" s="32">
        <f t="shared" si="0"/>
        <v>379.20479999999998</v>
      </c>
    </row>
    <row r="26" spans="1:6" ht="15.75" x14ac:dyDescent="0.25">
      <c r="A26" s="29">
        <v>43053</v>
      </c>
      <c r="B26" s="40" t="s">
        <v>40</v>
      </c>
      <c r="C26" s="30" t="s">
        <v>41</v>
      </c>
      <c r="D26" s="31">
        <v>3</v>
      </c>
      <c r="E26" s="32">
        <f>65*1.18</f>
        <v>76.7</v>
      </c>
      <c r="F26" s="32">
        <f t="shared" si="0"/>
        <v>230.10000000000002</v>
      </c>
    </row>
    <row r="27" spans="1:6" ht="15.75" x14ac:dyDescent="0.25">
      <c r="A27" s="29">
        <v>43053</v>
      </c>
      <c r="B27" s="40" t="s">
        <v>42</v>
      </c>
      <c r="C27" s="30" t="s">
        <v>43</v>
      </c>
      <c r="D27" s="31">
        <v>250</v>
      </c>
      <c r="E27" s="32">
        <f>6.6*1.18</f>
        <v>7.7879999999999994</v>
      </c>
      <c r="F27" s="32">
        <f t="shared" si="0"/>
        <v>1946.9999999999998</v>
      </c>
    </row>
    <row r="28" spans="1:6" ht="15.75" x14ac:dyDescent="0.25">
      <c r="A28" s="29">
        <v>43053</v>
      </c>
      <c r="B28" s="40" t="s">
        <v>44</v>
      </c>
      <c r="C28" s="30" t="s">
        <v>45</v>
      </c>
      <c r="D28" s="31">
        <v>45</v>
      </c>
      <c r="E28" s="32">
        <f>6.6*1.18</f>
        <v>7.7879999999999994</v>
      </c>
      <c r="F28" s="32">
        <f t="shared" si="0"/>
        <v>350.46</v>
      </c>
    </row>
    <row r="29" spans="1:6" ht="15.75" x14ac:dyDescent="0.25">
      <c r="A29" s="41">
        <v>43055</v>
      </c>
      <c r="B29" s="40" t="s">
        <v>46</v>
      </c>
      <c r="C29" s="30" t="s">
        <v>47</v>
      </c>
      <c r="D29" s="31">
        <v>6</v>
      </c>
      <c r="E29" s="32">
        <f>990*1.18</f>
        <v>1168.2</v>
      </c>
      <c r="F29" s="32">
        <f t="shared" si="0"/>
        <v>7009.2000000000007</v>
      </c>
    </row>
    <row r="30" spans="1:6" ht="15.75" x14ac:dyDescent="0.25">
      <c r="A30" s="41">
        <v>43055</v>
      </c>
      <c r="B30" s="40" t="s">
        <v>48</v>
      </c>
      <c r="C30" s="30" t="s">
        <v>49</v>
      </c>
      <c r="D30" s="31">
        <v>2</v>
      </c>
      <c r="E30" s="32">
        <v>1390</v>
      </c>
      <c r="F30" s="32">
        <f t="shared" si="0"/>
        <v>2780</v>
      </c>
    </row>
    <row r="31" spans="1:6" ht="15.75" x14ac:dyDescent="0.25">
      <c r="A31" s="41">
        <v>43055</v>
      </c>
      <c r="B31" s="40" t="s">
        <v>50</v>
      </c>
      <c r="C31" s="30" t="s">
        <v>51</v>
      </c>
      <c r="D31" s="31">
        <v>3</v>
      </c>
      <c r="E31" s="32">
        <v>1390</v>
      </c>
      <c r="F31" s="32">
        <f t="shared" si="0"/>
        <v>4170</v>
      </c>
    </row>
    <row r="32" spans="1:6" ht="15.75" x14ac:dyDescent="0.25">
      <c r="A32" s="41">
        <v>43055</v>
      </c>
      <c r="B32" s="40" t="s">
        <v>52</v>
      </c>
      <c r="C32" s="33" t="s">
        <v>53</v>
      </c>
      <c r="D32" s="34">
        <v>4</v>
      </c>
      <c r="E32" s="32">
        <v>1390</v>
      </c>
      <c r="F32" s="32">
        <f t="shared" si="0"/>
        <v>5560</v>
      </c>
    </row>
    <row r="33" spans="1:6" ht="15.75" x14ac:dyDescent="0.25">
      <c r="A33" s="41">
        <v>43055</v>
      </c>
      <c r="B33" s="40" t="s">
        <v>54</v>
      </c>
      <c r="C33" s="33" t="s">
        <v>55</v>
      </c>
      <c r="D33" s="34">
        <v>2</v>
      </c>
      <c r="E33" s="32">
        <v>1390</v>
      </c>
      <c r="F33" s="32">
        <f t="shared" si="0"/>
        <v>2780</v>
      </c>
    </row>
    <row r="34" spans="1:6" ht="15.75" x14ac:dyDescent="0.25">
      <c r="A34" s="41">
        <v>43055</v>
      </c>
      <c r="B34" s="40" t="s">
        <v>56</v>
      </c>
      <c r="C34" s="33" t="s">
        <v>57</v>
      </c>
      <c r="D34" s="34">
        <v>8</v>
      </c>
      <c r="E34" s="32">
        <v>1990</v>
      </c>
      <c r="F34" s="32">
        <f t="shared" si="0"/>
        <v>15920</v>
      </c>
    </row>
    <row r="35" spans="1:6" ht="15.75" x14ac:dyDescent="0.25">
      <c r="A35" s="41">
        <v>43055</v>
      </c>
      <c r="B35" s="40" t="s">
        <v>58</v>
      </c>
      <c r="C35" s="33" t="s">
        <v>59</v>
      </c>
      <c r="D35" s="34">
        <v>6</v>
      </c>
      <c r="E35" s="32">
        <v>890</v>
      </c>
      <c r="F35" s="32">
        <f t="shared" si="0"/>
        <v>5340</v>
      </c>
    </row>
    <row r="36" spans="1:6" ht="15.75" x14ac:dyDescent="0.25">
      <c r="A36" s="29">
        <v>43053</v>
      </c>
      <c r="B36" s="40" t="s">
        <v>60</v>
      </c>
      <c r="C36" s="30" t="s">
        <v>61</v>
      </c>
      <c r="D36" s="35">
        <v>3</v>
      </c>
      <c r="E36" s="32">
        <f>95*1.18</f>
        <v>112.1</v>
      </c>
      <c r="F36" s="32">
        <f t="shared" si="0"/>
        <v>336.29999999999995</v>
      </c>
    </row>
    <row r="37" spans="1:6" ht="15.75" x14ac:dyDescent="0.25">
      <c r="A37" s="29">
        <v>43053</v>
      </c>
      <c r="B37" s="40" t="s">
        <v>62</v>
      </c>
      <c r="C37" s="30" t="s">
        <v>63</v>
      </c>
      <c r="D37" s="31">
        <v>2</v>
      </c>
      <c r="E37" s="32">
        <f>70.62*1.18</f>
        <v>83.331599999999995</v>
      </c>
      <c r="F37" s="32">
        <f t="shared" si="0"/>
        <v>166.66319999999999</v>
      </c>
    </row>
    <row r="38" spans="1:6" ht="15.75" x14ac:dyDescent="0.25">
      <c r="A38" s="29">
        <v>43053</v>
      </c>
      <c r="B38" s="40" t="s">
        <v>64</v>
      </c>
      <c r="C38" s="30" t="s">
        <v>65</v>
      </c>
      <c r="D38" s="31">
        <v>23</v>
      </c>
      <c r="E38" s="32">
        <f>11.86*1.18</f>
        <v>13.994799999999998</v>
      </c>
      <c r="F38" s="32">
        <f t="shared" si="0"/>
        <v>321.88039999999995</v>
      </c>
    </row>
    <row r="39" spans="1:6" ht="15.75" x14ac:dyDescent="0.25">
      <c r="A39" s="29">
        <v>43053</v>
      </c>
      <c r="B39" s="40" t="s">
        <v>66</v>
      </c>
      <c r="C39" s="30" t="s">
        <v>67</v>
      </c>
      <c r="D39" s="31">
        <v>2</v>
      </c>
      <c r="E39" s="32">
        <f>31.56*1.18</f>
        <v>37.240799999999993</v>
      </c>
      <c r="F39" s="32">
        <f t="shared" si="0"/>
        <v>74.481599999999986</v>
      </c>
    </row>
    <row r="40" spans="1:6" ht="15.75" x14ac:dyDescent="0.25">
      <c r="A40" s="29">
        <v>43053</v>
      </c>
      <c r="B40" s="40" t="s">
        <v>68</v>
      </c>
      <c r="C40" s="30" t="s">
        <v>69</v>
      </c>
      <c r="D40" s="31">
        <v>53</v>
      </c>
      <c r="E40" s="32">
        <f>13.96*1.18</f>
        <v>16.472799999999999</v>
      </c>
      <c r="F40" s="32">
        <f t="shared" si="0"/>
        <v>873.05840000000001</v>
      </c>
    </row>
    <row r="41" spans="1:6" ht="15.75" x14ac:dyDescent="0.25">
      <c r="A41" s="29">
        <v>43053</v>
      </c>
      <c r="B41" s="40" t="s">
        <v>70</v>
      </c>
      <c r="C41" s="30" t="s">
        <v>71</v>
      </c>
      <c r="D41" s="31">
        <v>100</v>
      </c>
      <c r="E41" s="32">
        <f>5.5*1.18</f>
        <v>6.4899999999999993</v>
      </c>
      <c r="F41" s="32">
        <f t="shared" si="0"/>
        <v>648.99999999999989</v>
      </c>
    </row>
    <row r="42" spans="1:6" ht="15.75" x14ac:dyDescent="0.25">
      <c r="A42" s="29">
        <v>43053</v>
      </c>
      <c r="B42" s="40" t="s">
        <v>72</v>
      </c>
      <c r="C42" s="30" t="s">
        <v>73</v>
      </c>
      <c r="D42" s="31">
        <v>40</v>
      </c>
      <c r="E42" s="32">
        <f>2.94*1.18</f>
        <v>3.4691999999999998</v>
      </c>
      <c r="F42" s="32">
        <f t="shared" si="0"/>
        <v>138.768</v>
      </c>
    </row>
    <row r="43" spans="1:6" ht="15.75" x14ac:dyDescent="0.25">
      <c r="A43" s="29">
        <v>42144</v>
      </c>
      <c r="B43" s="40" t="s">
        <v>74</v>
      </c>
      <c r="C43" s="30" t="s">
        <v>75</v>
      </c>
      <c r="D43" s="31">
        <v>25</v>
      </c>
      <c r="E43" s="32">
        <f>3.8*1.18</f>
        <v>4.484</v>
      </c>
      <c r="F43" s="32">
        <f t="shared" si="0"/>
        <v>112.1</v>
      </c>
    </row>
    <row r="44" spans="1:6" ht="15.75" x14ac:dyDescent="0.25">
      <c r="A44" s="29">
        <v>43053</v>
      </c>
      <c r="B44" s="40" t="s">
        <v>76</v>
      </c>
      <c r="C44" s="30" t="s">
        <v>77</v>
      </c>
      <c r="D44" s="31">
        <v>492</v>
      </c>
      <c r="E44" s="32">
        <f>1.57*1.18</f>
        <v>1.8526</v>
      </c>
      <c r="F44" s="32">
        <f t="shared" si="0"/>
        <v>911.47919999999999</v>
      </c>
    </row>
    <row r="45" spans="1:6" ht="15.75" x14ac:dyDescent="0.25">
      <c r="A45" s="29">
        <v>43053</v>
      </c>
      <c r="B45" s="40" t="s">
        <v>78</v>
      </c>
      <c r="C45" s="30" t="s">
        <v>79</v>
      </c>
      <c r="D45" s="31">
        <v>161</v>
      </c>
      <c r="E45" s="32">
        <f>2.3*1.18</f>
        <v>2.7139999999999995</v>
      </c>
      <c r="F45" s="32">
        <f t="shared" si="0"/>
        <v>436.95399999999995</v>
      </c>
    </row>
    <row r="46" spans="1:6" ht="15.75" x14ac:dyDescent="0.25">
      <c r="A46" s="29">
        <v>42994</v>
      </c>
      <c r="B46" s="40" t="s">
        <v>80</v>
      </c>
      <c r="C46" s="30" t="s">
        <v>81</v>
      </c>
      <c r="D46" s="31">
        <v>61</v>
      </c>
      <c r="E46" s="32">
        <f>0.5*1.18</f>
        <v>0.59</v>
      </c>
      <c r="F46" s="32">
        <f t="shared" si="0"/>
        <v>35.989999999999995</v>
      </c>
    </row>
    <row r="47" spans="1:6" ht="15.75" x14ac:dyDescent="0.25">
      <c r="A47" s="29">
        <v>43053</v>
      </c>
      <c r="B47" s="40" t="s">
        <v>82</v>
      </c>
      <c r="C47" s="30" t="s">
        <v>83</v>
      </c>
      <c r="D47" s="31">
        <v>5</v>
      </c>
      <c r="E47" s="32">
        <f>3.35*1.18</f>
        <v>3.9529999999999998</v>
      </c>
      <c r="F47" s="32">
        <f t="shared" si="0"/>
        <v>19.765000000000001</v>
      </c>
    </row>
    <row r="48" spans="1:6" ht="15.75" x14ac:dyDescent="0.25">
      <c r="A48" s="29">
        <v>41898</v>
      </c>
      <c r="B48" s="40" t="s">
        <v>84</v>
      </c>
      <c r="C48" s="30" t="s">
        <v>85</v>
      </c>
      <c r="D48" s="31">
        <v>2</v>
      </c>
      <c r="E48" s="32">
        <f>95*1.18</f>
        <v>112.1</v>
      </c>
      <c r="F48" s="32">
        <f t="shared" si="0"/>
        <v>224.2</v>
      </c>
    </row>
    <row r="49" spans="1:6" ht="15.75" x14ac:dyDescent="0.25">
      <c r="A49" s="29">
        <v>43053</v>
      </c>
      <c r="B49" s="40" t="s">
        <v>86</v>
      </c>
      <c r="C49" s="30" t="s">
        <v>87</v>
      </c>
      <c r="D49" s="31">
        <v>7</v>
      </c>
      <c r="E49" s="32">
        <f>14.75*1.18</f>
        <v>17.404999999999998</v>
      </c>
      <c r="F49" s="32">
        <f t="shared" si="0"/>
        <v>121.83499999999998</v>
      </c>
    </row>
    <row r="50" spans="1:6" ht="15.75" x14ac:dyDescent="0.25">
      <c r="A50" s="29">
        <v>43053</v>
      </c>
      <c r="B50" s="40" t="s">
        <v>88</v>
      </c>
      <c r="C50" s="30" t="s">
        <v>89</v>
      </c>
      <c r="D50" s="31">
        <v>1</v>
      </c>
      <c r="E50" s="32">
        <f>169.49*1.18</f>
        <v>199.9982</v>
      </c>
      <c r="F50" s="32">
        <f t="shared" si="0"/>
        <v>199.9982</v>
      </c>
    </row>
    <row r="51" spans="1:6" ht="15.75" x14ac:dyDescent="0.25">
      <c r="A51" s="29">
        <v>43053</v>
      </c>
      <c r="B51" s="40" t="s">
        <v>90</v>
      </c>
      <c r="C51" s="30" t="s">
        <v>91</v>
      </c>
      <c r="D51" s="31">
        <v>6</v>
      </c>
      <c r="E51" s="32">
        <f>22.88*1.18</f>
        <v>26.998399999999997</v>
      </c>
      <c r="F51" s="32">
        <f t="shared" si="0"/>
        <v>161.99039999999997</v>
      </c>
    </row>
    <row r="52" spans="1:6" ht="15.75" x14ac:dyDescent="0.25">
      <c r="A52" s="29">
        <v>43053</v>
      </c>
      <c r="B52" s="40" t="s">
        <v>92</v>
      </c>
      <c r="C52" s="30" t="s">
        <v>93</v>
      </c>
      <c r="D52" s="31">
        <v>206</v>
      </c>
      <c r="E52" s="32">
        <f>4.5*1.18</f>
        <v>5.31</v>
      </c>
      <c r="F52" s="32">
        <f t="shared" si="0"/>
        <v>1093.8599999999999</v>
      </c>
    </row>
    <row r="53" spans="1:6" ht="15.75" x14ac:dyDescent="0.25">
      <c r="A53" s="29">
        <v>43053</v>
      </c>
      <c r="B53" s="40" t="s">
        <v>94</v>
      </c>
      <c r="C53" s="30" t="s">
        <v>95</v>
      </c>
      <c r="D53" s="31">
        <v>2</v>
      </c>
      <c r="E53" s="32">
        <f>24.58*1.18</f>
        <v>29.004399999999997</v>
      </c>
      <c r="F53" s="32">
        <f t="shared" si="0"/>
        <v>58.008799999999994</v>
      </c>
    </row>
    <row r="54" spans="1:6" ht="15.75" x14ac:dyDescent="0.25">
      <c r="A54" s="29">
        <v>43053</v>
      </c>
      <c r="B54" s="40" t="s">
        <v>96</v>
      </c>
      <c r="C54" s="30" t="s">
        <v>97</v>
      </c>
      <c r="D54" s="31">
        <v>68</v>
      </c>
      <c r="E54" s="32">
        <f>2.5*1.18</f>
        <v>2.9499999999999997</v>
      </c>
      <c r="F54" s="32">
        <f t="shared" si="0"/>
        <v>200.6</v>
      </c>
    </row>
    <row r="55" spans="1:6" ht="15.75" x14ac:dyDescent="0.25">
      <c r="A55" s="29">
        <v>42144</v>
      </c>
      <c r="B55" s="40" t="s">
        <v>98</v>
      </c>
      <c r="C55" s="30" t="s">
        <v>99</v>
      </c>
      <c r="D55" s="31">
        <v>14</v>
      </c>
      <c r="E55" s="32">
        <v>7.92</v>
      </c>
      <c r="F55" s="32">
        <f t="shared" si="0"/>
        <v>110.88</v>
      </c>
    </row>
    <row r="56" spans="1:6" ht="15.75" x14ac:dyDescent="0.25">
      <c r="A56" s="29">
        <v>42866</v>
      </c>
      <c r="B56" s="40" t="s">
        <v>100</v>
      </c>
      <c r="C56" s="30" t="s">
        <v>101</v>
      </c>
      <c r="D56" s="31">
        <v>16</v>
      </c>
      <c r="E56" s="32">
        <f>6*1.18</f>
        <v>7.08</v>
      </c>
      <c r="F56" s="32">
        <f t="shared" si="0"/>
        <v>113.28</v>
      </c>
    </row>
    <row r="57" spans="1:6" ht="15.75" x14ac:dyDescent="0.25">
      <c r="A57" s="29">
        <v>43053</v>
      </c>
      <c r="B57" s="40" t="s">
        <v>102</v>
      </c>
      <c r="C57" s="30" t="s">
        <v>103</v>
      </c>
      <c r="D57" s="31">
        <v>69</v>
      </c>
      <c r="E57" s="32">
        <f>3*1.18</f>
        <v>3.54</v>
      </c>
      <c r="F57" s="32">
        <f t="shared" si="0"/>
        <v>244.26</v>
      </c>
    </row>
    <row r="58" spans="1:6" ht="15.75" x14ac:dyDescent="0.25">
      <c r="A58" s="29">
        <v>43053</v>
      </c>
      <c r="B58" s="40" t="s">
        <v>104</v>
      </c>
      <c r="C58" s="30" t="s">
        <v>105</v>
      </c>
      <c r="D58" s="31">
        <v>6</v>
      </c>
      <c r="E58" s="32">
        <f>3*1.18</f>
        <v>3.54</v>
      </c>
      <c r="F58" s="32">
        <f t="shared" si="0"/>
        <v>21.240000000000002</v>
      </c>
    </row>
    <row r="59" spans="1:6" ht="15.75" x14ac:dyDescent="0.25">
      <c r="A59" s="29">
        <v>43053</v>
      </c>
      <c r="B59" s="40" t="s">
        <v>106</v>
      </c>
      <c r="C59" s="30" t="s">
        <v>107</v>
      </c>
      <c r="D59" s="31">
        <v>9</v>
      </c>
      <c r="E59" s="32">
        <f>3*1.18</f>
        <v>3.54</v>
      </c>
      <c r="F59" s="32">
        <f t="shared" si="0"/>
        <v>31.86</v>
      </c>
    </row>
    <row r="60" spans="1:6" ht="15.75" x14ac:dyDescent="0.25">
      <c r="A60" s="29">
        <v>41674</v>
      </c>
      <c r="B60" s="40" t="s">
        <v>108</v>
      </c>
      <c r="C60" s="30" t="s">
        <v>109</v>
      </c>
      <c r="D60" s="31">
        <v>37</v>
      </c>
      <c r="E60" s="32">
        <f>7.2*1.18</f>
        <v>8.4960000000000004</v>
      </c>
      <c r="F60" s="32">
        <f t="shared" si="0"/>
        <v>314.35200000000003</v>
      </c>
    </row>
    <row r="61" spans="1:6" ht="15.75" x14ac:dyDescent="0.25">
      <c r="A61" s="41">
        <v>43004</v>
      </c>
      <c r="B61" s="40" t="s">
        <v>110</v>
      </c>
      <c r="C61" s="30" t="s">
        <v>111</v>
      </c>
      <c r="D61" s="31">
        <v>45</v>
      </c>
      <c r="E61" s="32">
        <f>7.2*1.18</f>
        <v>8.4960000000000004</v>
      </c>
      <c r="F61" s="32">
        <f t="shared" si="0"/>
        <v>382.32</v>
      </c>
    </row>
    <row r="62" spans="1:6" ht="15.75" x14ac:dyDescent="0.25">
      <c r="A62" s="41">
        <v>42992</v>
      </c>
      <c r="B62" s="40" t="s">
        <v>112</v>
      </c>
      <c r="C62" s="30" t="s">
        <v>113</v>
      </c>
      <c r="D62" s="31">
        <v>79</v>
      </c>
      <c r="E62" s="32">
        <f>9.75*1.18</f>
        <v>11.504999999999999</v>
      </c>
      <c r="F62" s="32">
        <f t="shared" si="0"/>
        <v>908.89499999999987</v>
      </c>
    </row>
    <row r="63" spans="1:6" ht="15.75" x14ac:dyDescent="0.25">
      <c r="A63" s="29">
        <v>43053</v>
      </c>
      <c r="B63" s="40" t="s">
        <v>114</v>
      </c>
      <c r="C63" s="30" t="s">
        <v>115</v>
      </c>
      <c r="D63" s="31">
        <v>134</v>
      </c>
      <c r="E63" s="32">
        <f>127.5*1.18</f>
        <v>150.44999999999999</v>
      </c>
      <c r="F63" s="32">
        <f t="shared" si="0"/>
        <v>20160.3</v>
      </c>
    </row>
    <row r="64" spans="1:6" ht="15.75" x14ac:dyDescent="0.25">
      <c r="A64" s="29">
        <v>43053</v>
      </c>
      <c r="B64" s="40" t="s">
        <v>116</v>
      </c>
      <c r="C64" s="30" t="s">
        <v>117</v>
      </c>
      <c r="D64" s="31">
        <v>3</v>
      </c>
      <c r="E64" s="32">
        <f>185*1.18</f>
        <v>218.29999999999998</v>
      </c>
      <c r="F64" s="32">
        <f t="shared" si="0"/>
        <v>654.9</v>
      </c>
    </row>
    <row r="65" spans="1:6" ht="15.75" x14ac:dyDescent="0.25">
      <c r="A65" s="29">
        <v>41918</v>
      </c>
      <c r="B65" s="40" t="s">
        <v>118</v>
      </c>
      <c r="C65" s="30" t="s">
        <v>119</v>
      </c>
      <c r="D65" s="35">
        <v>57</v>
      </c>
      <c r="E65" s="32">
        <v>0.4</v>
      </c>
      <c r="F65" s="32">
        <f t="shared" si="0"/>
        <v>22.8</v>
      </c>
    </row>
    <row r="66" spans="1:6" ht="15.75" x14ac:dyDescent="0.25">
      <c r="A66" s="29">
        <v>42992</v>
      </c>
      <c r="B66" s="40" t="s">
        <v>120</v>
      </c>
      <c r="C66" s="30" t="s">
        <v>121</v>
      </c>
      <c r="D66" s="31">
        <v>108</v>
      </c>
      <c r="E66" s="32">
        <v>36.67</v>
      </c>
      <c r="F66" s="32">
        <f t="shared" si="0"/>
        <v>3960.36</v>
      </c>
    </row>
    <row r="67" spans="1:6" ht="15.75" x14ac:dyDescent="0.25">
      <c r="A67" s="29">
        <v>42055</v>
      </c>
      <c r="B67" s="40" t="s">
        <v>122</v>
      </c>
      <c r="C67" s="30" t="s">
        <v>123</v>
      </c>
      <c r="D67" s="31">
        <v>519</v>
      </c>
      <c r="E67" s="32">
        <v>2.2999999999999998</v>
      </c>
      <c r="F67" s="32">
        <f t="shared" si="0"/>
        <v>1193.6999999999998</v>
      </c>
    </row>
    <row r="68" spans="1:6" ht="15.75" x14ac:dyDescent="0.25">
      <c r="A68" s="29">
        <v>43053</v>
      </c>
      <c r="B68" s="40" t="s">
        <v>124</v>
      </c>
      <c r="C68" s="30" t="s">
        <v>125</v>
      </c>
      <c r="D68" s="31">
        <v>15</v>
      </c>
      <c r="E68" s="32">
        <f>9.75*1.18</f>
        <v>11.504999999999999</v>
      </c>
      <c r="F68" s="32">
        <f t="shared" si="0"/>
        <v>172.57499999999999</v>
      </c>
    </row>
    <row r="69" spans="1:6" ht="15.75" x14ac:dyDescent="0.25">
      <c r="A69" s="29">
        <v>43053</v>
      </c>
      <c r="B69" s="40" t="s">
        <v>126</v>
      </c>
      <c r="C69" s="30" t="s">
        <v>127</v>
      </c>
      <c r="D69" s="31">
        <v>3</v>
      </c>
      <c r="E69" s="32">
        <f>4.75*1.18</f>
        <v>5.6049999999999995</v>
      </c>
      <c r="F69" s="32">
        <f t="shared" si="0"/>
        <v>16.814999999999998</v>
      </c>
    </row>
    <row r="70" spans="1:6" ht="15.75" x14ac:dyDescent="0.25">
      <c r="A70" s="29">
        <v>41705</v>
      </c>
      <c r="B70" s="40" t="s">
        <v>128</v>
      </c>
      <c r="C70" s="30" t="s">
        <v>129</v>
      </c>
      <c r="D70" s="31">
        <v>3</v>
      </c>
      <c r="E70" s="32">
        <v>70</v>
      </c>
      <c r="F70" s="32">
        <f t="shared" si="0"/>
        <v>210</v>
      </c>
    </row>
    <row r="71" spans="1:6" ht="15.75" x14ac:dyDescent="0.25">
      <c r="A71" s="29">
        <v>41309</v>
      </c>
      <c r="B71" s="40" t="s">
        <v>130</v>
      </c>
      <c r="C71" s="30" t="s">
        <v>131</v>
      </c>
      <c r="D71" s="31">
        <v>398</v>
      </c>
      <c r="E71" s="32">
        <v>14.58</v>
      </c>
      <c r="F71" s="32">
        <f t="shared" si="0"/>
        <v>5802.84</v>
      </c>
    </row>
    <row r="72" spans="1:6" ht="15.75" x14ac:dyDescent="0.25">
      <c r="A72" s="41">
        <v>43000</v>
      </c>
      <c r="B72" s="40" t="s">
        <v>132</v>
      </c>
      <c r="C72" s="30" t="s">
        <v>133</v>
      </c>
      <c r="D72" s="31">
        <v>123</v>
      </c>
      <c r="E72" s="32">
        <f>0.69*1.18</f>
        <v>0.81419999999999992</v>
      </c>
      <c r="F72" s="32">
        <f t="shared" si="0"/>
        <v>100.14659999999999</v>
      </c>
    </row>
    <row r="73" spans="1:6" ht="15.75" x14ac:dyDescent="0.25">
      <c r="A73" s="29">
        <v>41957</v>
      </c>
      <c r="B73" s="40" t="s">
        <v>134</v>
      </c>
      <c r="C73" s="30" t="s">
        <v>135</v>
      </c>
      <c r="D73" s="31">
        <v>1</v>
      </c>
      <c r="E73" s="32">
        <f>14.24*1.18</f>
        <v>16.8032</v>
      </c>
      <c r="F73" s="32">
        <f t="shared" si="0"/>
        <v>16.8032</v>
      </c>
    </row>
    <row r="74" spans="1:6" ht="15.75" x14ac:dyDescent="0.25">
      <c r="A74" s="29">
        <v>43053</v>
      </c>
      <c r="B74" s="40" t="s">
        <v>136</v>
      </c>
      <c r="C74" s="30" t="s">
        <v>137</v>
      </c>
      <c r="D74" s="31">
        <v>83</v>
      </c>
      <c r="E74" s="32">
        <f>1.95*1.18</f>
        <v>2.3009999999999997</v>
      </c>
      <c r="F74" s="32">
        <f t="shared" si="0"/>
        <v>190.98299999999998</v>
      </c>
    </row>
    <row r="75" spans="1:6" ht="15.75" x14ac:dyDescent="0.25">
      <c r="A75" s="29">
        <v>43053</v>
      </c>
      <c r="B75" s="40" t="s">
        <v>138</v>
      </c>
      <c r="C75" s="30" t="s">
        <v>139</v>
      </c>
      <c r="D75" s="31">
        <v>38</v>
      </c>
      <c r="E75" s="32">
        <f>2.35*1.18</f>
        <v>2.7730000000000001</v>
      </c>
      <c r="F75" s="32">
        <f t="shared" si="0"/>
        <v>105.37400000000001</v>
      </c>
    </row>
    <row r="76" spans="1:6" ht="15.75" x14ac:dyDescent="0.25">
      <c r="A76" s="29">
        <v>43053</v>
      </c>
      <c r="B76" s="40" t="s">
        <v>140</v>
      </c>
      <c r="C76" s="30" t="s">
        <v>141</v>
      </c>
      <c r="D76" s="31">
        <v>2</v>
      </c>
      <c r="E76" s="32">
        <f>20.34*1.18</f>
        <v>24.001199999999997</v>
      </c>
      <c r="F76" s="32">
        <f t="shared" si="0"/>
        <v>48.002399999999994</v>
      </c>
    </row>
    <row r="77" spans="1:6" ht="15.75" x14ac:dyDescent="0.25">
      <c r="A77" s="29">
        <v>43055</v>
      </c>
      <c r="B77" s="40" t="s">
        <v>142</v>
      </c>
      <c r="C77" s="30" t="s">
        <v>143</v>
      </c>
      <c r="D77" s="31">
        <v>2</v>
      </c>
      <c r="E77" s="32">
        <f>740*1.18</f>
        <v>873.19999999999993</v>
      </c>
      <c r="F77" s="32">
        <f t="shared" ref="F77:F90" si="1">D77*E77</f>
        <v>1746.3999999999999</v>
      </c>
    </row>
    <row r="78" spans="1:6" ht="15.75" x14ac:dyDescent="0.25">
      <c r="A78" s="29">
        <v>42082</v>
      </c>
      <c r="B78" s="40" t="s">
        <v>144</v>
      </c>
      <c r="C78" s="30" t="s">
        <v>145</v>
      </c>
      <c r="D78" s="31">
        <v>1</v>
      </c>
      <c r="E78" s="32">
        <v>4290</v>
      </c>
      <c r="F78" s="32">
        <f t="shared" si="1"/>
        <v>4290</v>
      </c>
    </row>
    <row r="79" spans="1:6" ht="15.75" x14ac:dyDescent="0.25">
      <c r="A79" s="29">
        <v>43055</v>
      </c>
      <c r="B79" s="40" t="s">
        <v>146</v>
      </c>
      <c r="C79" s="30" t="s">
        <v>147</v>
      </c>
      <c r="D79" s="31">
        <v>1</v>
      </c>
      <c r="E79" s="32">
        <v>990</v>
      </c>
      <c r="F79" s="32">
        <f t="shared" si="1"/>
        <v>990</v>
      </c>
    </row>
    <row r="80" spans="1:6" ht="15.75" x14ac:dyDescent="0.25">
      <c r="A80" s="29">
        <v>42975</v>
      </c>
      <c r="B80" s="40" t="s">
        <v>148</v>
      </c>
      <c r="C80" s="30" t="s">
        <v>149</v>
      </c>
      <c r="D80" s="31">
        <v>2</v>
      </c>
      <c r="E80" s="32">
        <f>2300*1.18</f>
        <v>2714</v>
      </c>
      <c r="F80" s="32">
        <f t="shared" si="1"/>
        <v>5428</v>
      </c>
    </row>
    <row r="81" spans="1:6" ht="15.75" x14ac:dyDescent="0.25">
      <c r="A81" s="29">
        <v>43055</v>
      </c>
      <c r="B81" s="40" t="s">
        <v>150</v>
      </c>
      <c r="C81" s="30" t="s">
        <v>151</v>
      </c>
      <c r="D81" s="31">
        <v>5</v>
      </c>
      <c r="E81" s="32">
        <f>890*1.18</f>
        <v>1050.2</v>
      </c>
      <c r="F81" s="32">
        <f t="shared" si="1"/>
        <v>5251</v>
      </c>
    </row>
    <row r="82" spans="1:6" ht="15.75" x14ac:dyDescent="0.25">
      <c r="A82" s="29">
        <v>43055</v>
      </c>
      <c r="B82" s="40" t="s">
        <v>152</v>
      </c>
      <c r="C82" s="30" t="s">
        <v>153</v>
      </c>
      <c r="D82" s="31">
        <v>7</v>
      </c>
      <c r="E82" s="32">
        <f>890*1.18</f>
        <v>1050.2</v>
      </c>
      <c r="F82" s="32">
        <f t="shared" si="1"/>
        <v>7351.4000000000005</v>
      </c>
    </row>
    <row r="83" spans="1:6" ht="15.75" x14ac:dyDescent="0.25">
      <c r="A83" s="29">
        <v>43053</v>
      </c>
      <c r="B83" s="40" t="s">
        <v>154</v>
      </c>
      <c r="C83" s="30" t="s">
        <v>155</v>
      </c>
      <c r="D83" s="31">
        <v>5</v>
      </c>
      <c r="E83" s="32">
        <f>315*1.18</f>
        <v>371.7</v>
      </c>
      <c r="F83" s="32">
        <f t="shared" si="1"/>
        <v>1858.5</v>
      </c>
    </row>
    <row r="84" spans="1:6" ht="15.75" x14ac:dyDescent="0.25">
      <c r="A84" s="29">
        <v>42982</v>
      </c>
      <c r="B84" s="40" t="s">
        <v>156</v>
      </c>
      <c r="C84" s="30" t="s">
        <v>157</v>
      </c>
      <c r="D84" s="31">
        <v>12</v>
      </c>
      <c r="E84" s="32">
        <v>77.67</v>
      </c>
      <c r="F84" s="32">
        <f t="shared" si="1"/>
        <v>932.04</v>
      </c>
    </row>
    <row r="85" spans="1:6" ht="15.75" x14ac:dyDescent="0.25">
      <c r="A85" s="29">
        <v>42055</v>
      </c>
      <c r="B85" s="40" t="s">
        <v>158</v>
      </c>
      <c r="C85" s="30" t="s">
        <v>159</v>
      </c>
      <c r="D85" s="31">
        <v>72</v>
      </c>
      <c r="E85" s="32">
        <f>2.85*1.18</f>
        <v>3.363</v>
      </c>
      <c r="F85" s="32">
        <f t="shared" si="1"/>
        <v>242.136</v>
      </c>
    </row>
    <row r="86" spans="1:6" ht="15.75" x14ac:dyDescent="0.25">
      <c r="A86" s="29">
        <v>42055</v>
      </c>
      <c r="B86" s="40" t="s">
        <v>160</v>
      </c>
      <c r="C86" s="30" t="s">
        <v>161</v>
      </c>
      <c r="D86" s="31">
        <v>109</v>
      </c>
      <c r="E86" s="32">
        <v>3.8</v>
      </c>
      <c r="F86" s="32">
        <f t="shared" si="1"/>
        <v>414.2</v>
      </c>
    </row>
    <row r="87" spans="1:6" ht="15.75" x14ac:dyDescent="0.25">
      <c r="A87" s="29">
        <v>42055</v>
      </c>
      <c r="B87" s="40" t="s">
        <v>162</v>
      </c>
      <c r="C87" s="30" t="s">
        <v>163</v>
      </c>
      <c r="D87" s="31">
        <v>46</v>
      </c>
      <c r="E87" s="32">
        <v>18</v>
      </c>
      <c r="F87" s="32">
        <f t="shared" si="1"/>
        <v>828</v>
      </c>
    </row>
    <row r="88" spans="1:6" ht="15.75" x14ac:dyDescent="0.25">
      <c r="A88" s="29">
        <v>42508</v>
      </c>
      <c r="B88" s="40" t="s">
        <v>164</v>
      </c>
      <c r="C88" s="30" t="s">
        <v>165</v>
      </c>
      <c r="D88" s="31">
        <v>15</v>
      </c>
      <c r="E88" s="32">
        <v>47.5</v>
      </c>
      <c r="F88" s="32">
        <f t="shared" si="1"/>
        <v>712.5</v>
      </c>
    </row>
    <row r="89" spans="1:6" ht="15.75" x14ac:dyDescent="0.25">
      <c r="A89" s="29">
        <v>42508</v>
      </c>
      <c r="B89" s="40" t="s">
        <v>166</v>
      </c>
      <c r="C89" s="30" t="s">
        <v>167</v>
      </c>
      <c r="D89" s="31">
        <v>9</v>
      </c>
      <c r="E89" s="32">
        <f>1.9*1.18</f>
        <v>2.242</v>
      </c>
      <c r="F89" s="32">
        <f t="shared" si="1"/>
        <v>20.178000000000001</v>
      </c>
    </row>
    <row r="90" spans="1:6" ht="15.75" x14ac:dyDescent="0.25">
      <c r="A90" s="29">
        <v>43055</v>
      </c>
      <c r="B90" s="40" t="s">
        <v>168</v>
      </c>
      <c r="C90" s="30" t="s">
        <v>169</v>
      </c>
      <c r="D90" s="31">
        <v>9</v>
      </c>
      <c r="E90" s="32">
        <f>1290*1.18</f>
        <v>1522.1999999999998</v>
      </c>
      <c r="F90" s="32">
        <f t="shared" si="1"/>
        <v>13699.8</v>
      </c>
    </row>
    <row r="91" spans="1:6" ht="15.75" x14ac:dyDescent="0.25">
      <c r="A91" s="29">
        <v>43055</v>
      </c>
      <c r="B91" s="40" t="s">
        <v>170</v>
      </c>
      <c r="C91" s="30" t="s">
        <v>171</v>
      </c>
      <c r="D91" s="31">
        <v>13</v>
      </c>
      <c r="E91" s="32">
        <f>1690*1.18</f>
        <v>1994.1999999999998</v>
      </c>
      <c r="F91" s="32">
        <f t="shared" ref="F91:F98" si="2">D91*E91</f>
        <v>25924.6</v>
      </c>
    </row>
    <row r="92" spans="1:6" ht="15.75" x14ac:dyDescent="0.25">
      <c r="A92" s="29">
        <v>43055</v>
      </c>
      <c r="B92" s="40" t="s">
        <v>172</v>
      </c>
      <c r="C92" s="30" t="s">
        <v>173</v>
      </c>
      <c r="D92" s="31">
        <v>13</v>
      </c>
      <c r="E92" s="32">
        <f>1690*1.18</f>
        <v>1994.1999999999998</v>
      </c>
      <c r="F92" s="32">
        <f t="shared" si="2"/>
        <v>25924.6</v>
      </c>
    </row>
    <row r="93" spans="1:6" ht="15.75" x14ac:dyDescent="0.25">
      <c r="A93" s="29">
        <v>43055</v>
      </c>
      <c r="B93" s="40" t="s">
        <v>174</v>
      </c>
      <c r="C93" s="30" t="s">
        <v>175</v>
      </c>
      <c r="D93" s="31">
        <v>9</v>
      </c>
      <c r="E93" s="32">
        <f>1690*1.18</f>
        <v>1994.1999999999998</v>
      </c>
      <c r="F93" s="32">
        <f t="shared" si="2"/>
        <v>17947.8</v>
      </c>
    </row>
    <row r="94" spans="1:6" ht="15.75" x14ac:dyDescent="0.25">
      <c r="A94" s="29">
        <v>42508</v>
      </c>
      <c r="B94" s="40" t="s">
        <v>176</v>
      </c>
      <c r="C94" s="30" t="s">
        <v>177</v>
      </c>
      <c r="D94" s="31">
        <v>81</v>
      </c>
      <c r="E94" s="32">
        <f>6.7*1.18</f>
        <v>7.9059999999999997</v>
      </c>
      <c r="F94" s="32">
        <f t="shared" si="2"/>
        <v>640.38599999999997</v>
      </c>
    </row>
    <row r="95" spans="1:6" ht="15.75" x14ac:dyDescent="0.25">
      <c r="A95" s="29">
        <v>43053</v>
      </c>
      <c r="B95" s="40" t="s">
        <v>178</v>
      </c>
      <c r="C95" s="30" t="s">
        <v>179</v>
      </c>
      <c r="D95" s="31">
        <v>19</v>
      </c>
      <c r="E95" s="32">
        <f>7.71*1.18</f>
        <v>9.0977999999999994</v>
      </c>
      <c r="F95" s="32">
        <f t="shared" si="2"/>
        <v>172.85819999999998</v>
      </c>
    </row>
    <row r="96" spans="1:6" ht="15.75" x14ac:dyDescent="0.25">
      <c r="A96" s="29">
        <v>43053</v>
      </c>
      <c r="B96" s="40" t="s">
        <v>180</v>
      </c>
      <c r="C96" s="30" t="s">
        <v>181</v>
      </c>
      <c r="D96" s="31">
        <v>4</v>
      </c>
      <c r="E96" s="32">
        <f>229.95*1.18</f>
        <v>271.34099999999995</v>
      </c>
      <c r="F96" s="32">
        <f t="shared" si="2"/>
        <v>1085.3639999999998</v>
      </c>
    </row>
    <row r="97" spans="1:6" x14ac:dyDescent="0.25">
      <c r="A97" s="29">
        <v>42871</v>
      </c>
      <c r="B97" s="42" t="s">
        <v>182</v>
      </c>
      <c r="C97" s="33" t="s">
        <v>183</v>
      </c>
      <c r="D97" s="34">
        <v>38</v>
      </c>
      <c r="E97" s="32">
        <f>36.25*1.18</f>
        <v>42.774999999999999</v>
      </c>
      <c r="F97" s="32">
        <f t="shared" si="2"/>
        <v>1625.45</v>
      </c>
    </row>
    <row r="98" spans="1:6" x14ac:dyDescent="0.25">
      <c r="A98" s="29">
        <v>43053</v>
      </c>
      <c r="B98" s="42" t="s">
        <v>184</v>
      </c>
      <c r="C98" s="33" t="s">
        <v>185</v>
      </c>
      <c r="D98" s="34" t="s">
        <v>186</v>
      </c>
      <c r="E98" s="32">
        <f>2.3*1.18</f>
        <v>2.7139999999999995</v>
      </c>
      <c r="F98" s="32">
        <f t="shared" si="2"/>
        <v>111.27399999999999</v>
      </c>
    </row>
    <row r="99" spans="1:6" ht="18" x14ac:dyDescent="0.25">
      <c r="A99" s="36"/>
      <c r="B99" s="36"/>
      <c r="C99" s="37"/>
      <c r="D99" s="36"/>
      <c r="E99" s="38">
        <f>SUM(E13:E98)</f>
        <v>30784.061600000001</v>
      </c>
      <c r="F99" s="39">
        <f>SUM(F13:F98)</f>
        <v>212509.65139999994</v>
      </c>
    </row>
    <row r="100" spans="1:6" x14ac:dyDescent="0.25">
      <c r="A100" s="6"/>
      <c r="B100" s="6"/>
      <c r="C100" s="4"/>
      <c r="D100" s="6"/>
      <c r="E100" s="7"/>
      <c r="F100" s="9"/>
    </row>
    <row r="101" spans="1:6" x14ac:dyDescent="0.25">
      <c r="A101" s="19"/>
      <c r="B101" s="19"/>
      <c r="D101" s="3"/>
      <c r="F101" s="10"/>
    </row>
    <row r="102" spans="1:6" ht="15.75" x14ac:dyDescent="0.25">
      <c r="A102" s="23" t="s">
        <v>11</v>
      </c>
      <c r="B102" s="23"/>
      <c r="C102" s="23"/>
      <c r="D102" s="23"/>
      <c r="E102" s="23"/>
      <c r="F102" s="23"/>
    </row>
    <row r="103" spans="1:6" x14ac:dyDescent="0.25">
      <c r="D103" s="3"/>
      <c r="F103" s="10"/>
    </row>
    <row r="104" spans="1:6" x14ac:dyDescent="0.25">
      <c r="D104" s="3"/>
      <c r="F104" s="10"/>
    </row>
    <row r="105" spans="1:6" ht="15" customHeight="1" x14ac:dyDescent="0.25">
      <c r="A105" s="21" t="s">
        <v>9</v>
      </c>
      <c r="B105" s="21"/>
      <c r="C105" s="13"/>
      <c r="D105" s="14"/>
      <c r="E105" s="20"/>
      <c r="F105" s="10"/>
    </row>
    <row r="106" spans="1:6" ht="15" customHeight="1" x14ac:dyDescent="0.25">
      <c r="A106" s="15"/>
      <c r="B106" s="16"/>
      <c r="C106" s="13"/>
      <c r="D106" s="14"/>
      <c r="E106" s="20"/>
      <c r="F106" s="11"/>
    </row>
    <row r="107" spans="1:6" ht="15" customHeight="1" x14ac:dyDescent="0.25">
      <c r="A107" s="21" t="s">
        <v>12</v>
      </c>
      <c r="B107" s="21"/>
      <c r="C107" s="13"/>
      <c r="D107" s="14"/>
      <c r="E107" s="20"/>
      <c r="F107" s="10"/>
    </row>
    <row r="108" spans="1:6" ht="15" customHeight="1" x14ac:dyDescent="0.25">
      <c r="A108" s="22" t="s">
        <v>10</v>
      </c>
      <c r="B108" s="22"/>
      <c r="C108" s="13"/>
      <c r="D108" s="14"/>
      <c r="E108" s="20"/>
      <c r="F108" s="10"/>
    </row>
    <row r="109" spans="1:6" x14ac:dyDescent="0.25">
      <c r="D109" s="3"/>
      <c r="F109" s="10"/>
    </row>
    <row r="110" spans="1:6" s="1" customFormat="1" x14ac:dyDescent="0.25">
      <c r="A110" s="3"/>
      <c r="B110" s="3"/>
      <c r="C110" s="5"/>
      <c r="D110" s="3"/>
      <c r="E110" s="8"/>
      <c r="F110" s="10"/>
    </row>
    <row r="111" spans="1:6" x14ac:dyDescent="0.25">
      <c r="D111" s="3"/>
      <c r="F111" s="10"/>
    </row>
    <row r="112" spans="1:6" x14ac:dyDescent="0.25">
      <c r="D112" s="3"/>
      <c r="F112" s="10"/>
    </row>
    <row r="113" spans="4:6" x14ac:dyDescent="0.25">
      <c r="D113" s="3"/>
      <c r="F113" s="10"/>
    </row>
    <row r="114" spans="4:6" x14ac:dyDescent="0.25">
      <c r="D114" s="3"/>
      <c r="F114" s="10"/>
    </row>
    <row r="115" spans="4:6" x14ac:dyDescent="0.25">
      <c r="D115" s="3"/>
      <c r="F115" s="10"/>
    </row>
    <row r="116" spans="4:6" x14ac:dyDescent="0.25">
      <c r="D116" s="3"/>
      <c r="F116" s="10"/>
    </row>
    <row r="117" spans="4:6" x14ac:dyDescent="0.25">
      <c r="D117" s="3"/>
      <c r="F117" s="10"/>
    </row>
    <row r="118" spans="4:6" x14ac:dyDescent="0.25">
      <c r="D118" s="3"/>
      <c r="F118" s="10"/>
    </row>
    <row r="119" spans="4:6" x14ac:dyDescent="0.25">
      <c r="D119" s="3"/>
      <c r="F119" s="10"/>
    </row>
    <row r="120" spans="4:6" x14ac:dyDescent="0.25">
      <c r="D120" s="3"/>
      <c r="F120" s="10"/>
    </row>
    <row r="121" spans="4:6" x14ac:dyDescent="0.25">
      <c r="D121" s="3"/>
      <c r="F121" s="10"/>
    </row>
    <row r="122" spans="4:6" x14ac:dyDescent="0.25">
      <c r="D122" s="3"/>
      <c r="F122" s="10"/>
    </row>
    <row r="123" spans="4:6" x14ac:dyDescent="0.25">
      <c r="D123" s="3"/>
      <c r="F123" s="10"/>
    </row>
    <row r="124" spans="4:6" x14ac:dyDescent="0.25">
      <c r="D124" s="3"/>
      <c r="F124" s="10"/>
    </row>
    <row r="125" spans="4:6" x14ac:dyDescent="0.25">
      <c r="D125" s="3"/>
      <c r="F125" s="10"/>
    </row>
    <row r="126" spans="4:6" x14ac:dyDescent="0.25">
      <c r="D126" s="3"/>
      <c r="F126" s="10"/>
    </row>
    <row r="127" spans="4:6" x14ac:dyDescent="0.25">
      <c r="D127" s="3"/>
      <c r="F127" s="10"/>
    </row>
    <row r="128" spans="4:6" x14ac:dyDescent="0.25">
      <c r="D128" s="3"/>
      <c r="F128" s="10"/>
    </row>
    <row r="129" spans="4:6" x14ac:dyDescent="0.25">
      <c r="D129" s="3"/>
      <c r="F129" s="10"/>
    </row>
    <row r="130" spans="4:6" x14ac:dyDescent="0.25">
      <c r="D130" s="3"/>
      <c r="F130" s="10"/>
    </row>
    <row r="131" spans="4:6" x14ac:dyDescent="0.25">
      <c r="D131" s="3"/>
      <c r="F131" s="10"/>
    </row>
    <row r="132" spans="4:6" x14ac:dyDescent="0.25">
      <c r="D132" s="3"/>
      <c r="F132" s="10"/>
    </row>
    <row r="133" spans="4:6" x14ac:dyDescent="0.25">
      <c r="D133" s="3"/>
      <c r="F133" s="10"/>
    </row>
    <row r="134" spans="4:6" x14ac:dyDescent="0.25">
      <c r="D134" s="3"/>
      <c r="F134" s="10"/>
    </row>
    <row r="135" spans="4:6" x14ac:dyDescent="0.25">
      <c r="D135" s="3"/>
      <c r="F135" s="10"/>
    </row>
    <row r="136" spans="4:6" x14ac:dyDescent="0.25">
      <c r="D136" s="3"/>
      <c r="F136" s="10"/>
    </row>
    <row r="137" spans="4:6" x14ac:dyDescent="0.25">
      <c r="D137" s="3"/>
      <c r="F137" s="10"/>
    </row>
  </sheetData>
  <mergeCells count="9">
    <mergeCell ref="A107:B107"/>
    <mergeCell ref="A108:B108"/>
    <mergeCell ref="A102:F102"/>
    <mergeCell ref="A6:F6"/>
    <mergeCell ref="A7:F7"/>
    <mergeCell ref="A8:F8"/>
    <mergeCell ref="A9:F9"/>
    <mergeCell ref="A10:F10"/>
    <mergeCell ref="A105:B105"/>
  </mergeCells>
  <pageMargins left="0.7" right="0.7" top="0.75" bottom="0.75" header="0.3" footer="0.3"/>
  <pageSetup scale="3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2</xdr:col>
                <xdr:colOff>2990850</xdr:colOff>
                <xdr:row>0</xdr:row>
                <xdr:rowOff>76200</xdr:rowOff>
              </from>
              <to>
                <xdr:col>2</xdr:col>
                <xdr:colOff>3876675</xdr:colOff>
                <xdr:row>4</xdr:row>
                <xdr:rowOff>152400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Brito De La Cruz</dc:creator>
  <cp:lastModifiedBy>TIC-Juan</cp:lastModifiedBy>
  <cp:lastPrinted>2017-09-05T14:01:59Z</cp:lastPrinted>
  <dcterms:created xsi:type="dcterms:W3CDTF">2017-08-04T18:59:48Z</dcterms:created>
  <dcterms:modified xsi:type="dcterms:W3CDTF">2017-12-06T15:51:57Z</dcterms:modified>
</cp:coreProperties>
</file>