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3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4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5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drawings/drawing6.xml" ContentType="application/vnd.openxmlformats-officedocument.drawing+xml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7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8.xml" ContentType="application/vnd.openxmlformats-officedocument.drawing+xml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9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drawings/drawing10.xml" ContentType="application/vnd.openxmlformats-officedocument.drawing+xml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drawings/drawing11.xml" ContentType="application/vnd.openxmlformats-officedocument.drawing+xml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drawings/drawing12.xml" ContentType="application/vnd.openxmlformats-officedocument.drawing+xml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drawings/drawing13.xml" ContentType="application/vnd.openxmlformats-officedocument.drawing+xml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drawings/drawing14.xml" ContentType="application/vnd.openxmlformats-officedocument.drawing+xml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drawings/drawing15.xml" ContentType="application/vnd.openxmlformats-officedocument.drawing+xml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drawings/drawing16.xml" ContentType="application/vnd.openxmlformats-officedocument.drawing+xml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drawings/drawing17.xml" ContentType="application/vnd.openxmlformats-officedocument.drawing+xml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drawings/drawing18.xml" ContentType="application/vnd.openxmlformats-officedocument.drawing+xml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drawings/drawing19.xml" ContentType="application/vnd.openxmlformats-officedocument.drawing+xml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drawings/drawing20.xml" ContentType="application/vnd.openxmlformats-officedocument.drawing+xml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drawings/drawing21.xml" ContentType="application/vnd.openxmlformats-officedocument.drawing+xml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drawings/drawing22.xml" ContentType="application/vnd.openxmlformats-officedocument.drawing+xml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drawings/drawing23.xml" ContentType="application/vnd.openxmlformats-officedocument.drawing+xml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drawings/drawing24.xml" ContentType="application/vnd.openxmlformats-officedocument.drawing+xml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drawings/drawing25.xml" ContentType="application/vnd.openxmlformats-officedocument.drawing+xml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drawings/drawing26.xml" ContentType="application/vnd.openxmlformats-officedocument.drawing+xml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drawings/drawing27.xml" ContentType="application/vnd.openxmlformats-officedocument.drawing+xml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airo.garo\Desktop\documentos del escritorio\contabilidad\contabilidad\2023\conciliaciones\conciliacion 2023\CUENTA 9600883648\"/>
    </mc:Choice>
  </mc:AlternateContent>
  <xr:revisionPtr revIDLastSave="0" documentId="13_ncr:1_{0842BA65-09EA-42F1-A7AB-A5EECF97A1B6}" xr6:coauthVersionLast="47" xr6:coauthVersionMax="47" xr10:uidLastSave="{00000000-0000-0000-0000-000000000000}"/>
  <bookViews>
    <workbookView xWindow="-120" yWindow="-120" windowWidth="29040" windowHeight="15840" firstSheet="22" activeTab="26" xr2:uid="{00000000-000D-0000-FFFF-FFFF00000000}"/>
  </bookViews>
  <sheets>
    <sheet name="CUENTA 9600883648 DICIEMBRE" sheetId="42" r:id="rId1"/>
    <sheet name="CUENTA 9600883648 ENERO 2021" sheetId="43" r:id="rId2"/>
    <sheet name="CUENTA 9600883648 FEBRERO 2021" sheetId="44" r:id="rId3"/>
    <sheet name="CUENTA 9600883648  marzo 2021" sheetId="45" r:id="rId4"/>
    <sheet name="CUENTA 9600883648  ABRIL 2021" sheetId="46" r:id="rId5"/>
    <sheet name="MAYO DEL 2021" sheetId="48" r:id="rId6"/>
    <sheet name="CUENTA 9600883648   JUNIO 2021" sheetId="47" r:id="rId7"/>
    <sheet name="CUENTA JULIO 2021" sheetId="49" r:id="rId8"/>
    <sheet name="CUENTA AGOSTO 2021" sheetId="50" r:id="rId9"/>
    <sheet name="CUENTA SEPTIEMBR 2021" sheetId="51" r:id="rId10"/>
    <sheet name="CUENTA OCTUBRE 2021" sheetId="52" r:id="rId11"/>
    <sheet name="CUENTA NOVIEMBRE 2021" sheetId="53" r:id="rId12"/>
    <sheet name="CUENTA DICIEMBRE 2021" sheetId="54" r:id="rId13"/>
    <sheet name="CUENTA ENERO 2022" sheetId="55" r:id="rId14"/>
    <sheet name="CUENTA FEBRERO 2022" sheetId="56" r:id="rId15"/>
    <sheet name="CUENTA MARZO 2022 " sheetId="57" r:id="rId16"/>
    <sheet name="CUENTA ABRIL 2022 (2)" sheetId="59" r:id="rId17"/>
    <sheet name="CUENTA MAYO  2022" sheetId="58" r:id="rId18"/>
    <sheet name="CUENTA JUNIO   2022" sheetId="60" r:id="rId19"/>
    <sheet name="CUENTA DE JULIO DEL 2022 (2)" sheetId="62" r:id="rId20"/>
    <sheet name="CUENTA DE AGOSTO  DEL 2022" sheetId="61" r:id="rId21"/>
    <sheet name="CUENTA DE SEPTIEMBRE  2022" sheetId="63" r:id="rId22"/>
    <sheet name="CUENTA DE OCTUBRE DEL 2022" sheetId="64" r:id="rId23"/>
    <sheet name="CUENTA DE NOVIEMBR DEL 2022" sheetId="66" r:id="rId24"/>
    <sheet name="CUENTA DE DICIEMBRE DEL 2022" sheetId="65" r:id="rId25"/>
    <sheet name="ENERO 2023" sheetId="67" r:id="rId26"/>
    <sheet name="FEBRERO 2023" sheetId="68" r:id="rId27"/>
  </sheets>
  <definedNames>
    <definedName name="_xlnm.Print_Area" localSheetId="6">'CUENTA 9600883648   JUNIO 2021'!$A$1:$G$45</definedName>
    <definedName name="_xlnm.Print_Area" localSheetId="4">'CUENTA 9600883648  ABRIL 2021'!$A$1:$G$48</definedName>
    <definedName name="_xlnm.Print_Area" localSheetId="3">'CUENTA 9600883648  marzo 2021'!$A$1:$G$46</definedName>
    <definedName name="_xlnm.Print_Area" localSheetId="0">'CUENTA 9600883648 DICIEMBRE'!$A$1:$G$48</definedName>
    <definedName name="_xlnm.Print_Area" localSheetId="1">'CUENTA 9600883648 ENERO 2021'!$A$1:$G$46</definedName>
    <definedName name="_xlnm.Print_Area" localSheetId="2">'CUENTA 9600883648 FEBRERO 2021'!$A$1:$G$44</definedName>
    <definedName name="_xlnm.Print_Area" localSheetId="16">'CUENTA ABRIL 2022 (2)'!$A$1:$G$46</definedName>
    <definedName name="_xlnm.Print_Area" localSheetId="8">'CUENTA AGOSTO 2021'!$A$1:$G$37</definedName>
    <definedName name="_xlnm.Print_Area" localSheetId="20">'CUENTA DE AGOSTO  DEL 2022'!$A$1:$G$44</definedName>
    <definedName name="_xlnm.Print_Area" localSheetId="24">'CUENTA DE DICIEMBRE DEL 2022'!$A$1:$G$44</definedName>
    <definedName name="_xlnm.Print_Area" localSheetId="19">'CUENTA DE JULIO DEL 2022 (2)'!$A$1:$G$45</definedName>
    <definedName name="_xlnm.Print_Area" localSheetId="23">'CUENTA DE NOVIEMBR DEL 2022'!$A$1:$G$45</definedName>
    <definedName name="_xlnm.Print_Area" localSheetId="22">'CUENTA DE OCTUBRE DEL 2022'!$A$1:$G$44</definedName>
    <definedName name="_xlnm.Print_Area" localSheetId="21">'CUENTA DE SEPTIEMBRE  2022'!$A$1:$G$44</definedName>
    <definedName name="_xlnm.Print_Area" localSheetId="12">'CUENTA DICIEMBRE 2021'!$A$1:$G$46</definedName>
    <definedName name="_xlnm.Print_Area" localSheetId="13">'CUENTA ENERO 2022'!$A$1:$G$41</definedName>
    <definedName name="_xlnm.Print_Area" localSheetId="14">'CUENTA FEBRERO 2022'!$A$1:$G$42</definedName>
    <definedName name="_xlnm.Print_Area" localSheetId="7">'CUENTA JULIO 2021'!$A$1:$G$48</definedName>
    <definedName name="_xlnm.Print_Area" localSheetId="18">'CUENTA JUNIO   2022'!$A$1:$G$45</definedName>
    <definedName name="_xlnm.Print_Area" localSheetId="15">'CUENTA MARZO 2022 '!$A$1:$G$46</definedName>
    <definedName name="_xlnm.Print_Area" localSheetId="17">'CUENTA MAYO  2022'!$A$1:$G$46</definedName>
    <definedName name="_xlnm.Print_Area" localSheetId="11">'CUENTA NOVIEMBRE 2021'!$A$1:$G$47</definedName>
    <definedName name="_xlnm.Print_Area" localSheetId="10">'CUENTA OCTUBRE 2021'!$A$1:$G$45</definedName>
    <definedName name="_xlnm.Print_Area" localSheetId="9">'CUENTA SEPTIEMBR 2021'!$A$1:$G$37</definedName>
    <definedName name="_xlnm.Print_Area" localSheetId="25">'ENERO 2023'!$A$1:$G$39</definedName>
    <definedName name="_xlnm.Print_Area" localSheetId="26">'FEBRERO 2023'!$A$1:$G$40</definedName>
    <definedName name="_xlnm.Print_Area" localSheetId="5">'MAYO DEL 2021'!$A$1:$G$44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9" i="68" l="1"/>
  <c r="F17" i="68"/>
  <c r="F14" i="68"/>
  <c r="D19" i="68"/>
  <c r="D18" i="67"/>
  <c r="E18" i="67"/>
  <c r="F17" i="67"/>
  <c r="E24" i="66"/>
  <c r="F14" i="66"/>
  <c r="D24" i="66"/>
  <c r="E23" i="65"/>
  <c r="E21" i="65"/>
  <c r="D23" i="65"/>
  <c r="F17" i="65"/>
  <c r="F18" i="65" s="1"/>
  <c r="F19" i="65" s="1"/>
  <c r="F20" i="65" s="1"/>
  <c r="F21" i="65" s="1"/>
  <c r="F22" i="65" s="1"/>
  <c r="F20" i="64"/>
  <c r="F21" i="64" s="1"/>
  <c r="F22" i="64" s="1"/>
  <c r="E21" i="64"/>
  <c r="F14" i="64"/>
  <c r="D23" i="64"/>
  <c r="F18" i="68" l="1"/>
  <c r="F19" i="68" s="1"/>
  <c r="F18" i="67"/>
  <c r="F24" i="66"/>
  <c r="F17" i="66"/>
  <c r="F18" i="66" s="1"/>
  <c r="F19" i="66" s="1"/>
  <c r="F20" i="66" s="1"/>
  <c r="F21" i="66" s="1"/>
  <c r="F22" i="66" s="1"/>
  <c r="F23" i="66" s="1"/>
  <c r="F23" i="65"/>
  <c r="E23" i="64"/>
  <c r="F23" i="64" s="1"/>
  <c r="F17" i="64"/>
  <c r="F18" i="64" l="1"/>
  <c r="F19" i="64" s="1"/>
  <c r="E21" i="63"/>
  <c r="D23" i="63"/>
  <c r="E23" i="63"/>
  <c r="E21" i="61" l="1"/>
  <c r="E23" i="61" s="1"/>
  <c r="E24" i="62" l="1"/>
  <c r="D24" i="62"/>
  <c r="F14" i="62"/>
  <c r="D23" i="61"/>
  <c r="F24" i="62" l="1"/>
  <c r="F14" i="61" s="1"/>
  <c r="F17" i="62"/>
  <c r="F18" i="62" s="1"/>
  <c r="F19" i="62" s="1"/>
  <c r="F20" i="62" s="1"/>
  <c r="F21" i="62" s="1"/>
  <c r="F22" i="62" s="1"/>
  <c r="F23" i="62" s="1"/>
  <c r="E22" i="60"/>
  <c r="F14" i="60"/>
  <c r="D24" i="60"/>
  <c r="E24" i="60" l="1"/>
  <c r="F24" i="60" s="1"/>
  <c r="F17" i="61" s="1"/>
  <c r="F18" i="61" s="1"/>
  <c r="F19" i="61" s="1"/>
  <c r="F20" i="61" s="1"/>
  <c r="F21" i="61" s="1"/>
  <c r="F22" i="61" s="1"/>
  <c r="F17" i="60"/>
  <c r="F18" i="60" s="1"/>
  <c r="F19" i="60" s="1"/>
  <c r="F20" i="60" s="1"/>
  <c r="F21" i="60" s="1"/>
  <c r="F22" i="60" s="1"/>
  <c r="F23" i="60" s="1"/>
  <c r="F23" i="61" l="1"/>
  <c r="F14" i="63" s="1"/>
  <c r="F14" i="58"/>
  <c r="E23" i="59"/>
  <c r="D23" i="59"/>
  <c r="E21" i="59"/>
  <c r="F14" i="59"/>
  <c r="F23" i="59" s="1"/>
  <c r="F23" i="63" l="1"/>
  <c r="F17" i="63"/>
  <c r="F18" i="63" s="1"/>
  <c r="F19" i="63" s="1"/>
  <c r="F20" i="63" s="1"/>
  <c r="F21" i="63" s="1"/>
  <c r="F22" i="63" s="1"/>
  <c r="F17" i="59"/>
  <c r="F18" i="59" s="1"/>
  <c r="F19" i="59" s="1"/>
  <c r="F20" i="59" s="1"/>
  <c r="F21" i="59" s="1"/>
  <c r="F22" i="59" s="1"/>
  <c r="F20" i="57" l="1"/>
  <c r="F21" i="57"/>
  <c r="F22" i="57"/>
  <c r="F23" i="57" s="1"/>
  <c r="F24" i="57" s="1"/>
  <c r="F25" i="57" s="1"/>
  <c r="F26" i="57" s="1"/>
  <c r="F27" i="57" s="1"/>
  <c r="F28" i="57" s="1"/>
  <c r="F29" i="57" s="1"/>
  <c r="F30" i="57" s="1"/>
  <c r="F31" i="57" s="1"/>
  <c r="F32" i="57" s="1"/>
  <c r="F33" i="57" s="1"/>
  <c r="E23" i="58"/>
  <c r="D23" i="58"/>
  <c r="F23" i="58" l="1"/>
  <c r="F17" i="58"/>
  <c r="F18" i="58" s="1"/>
  <c r="F19" i="58" s="1"/>
  <c r="F20" i="58" s="1"/>
  <c r="F21" i="58" s="1"/>
  <c r="F22" i="58" s="1"/>
  <c r="E31" i="57" l="1"/>
  <c r="E33" i="57" s="1"/>
  <c r="D33" i="57"/>
  <c r="F14" i="57" l="1"/>
  <c r="E20" i="56"/>
  <c r="F18" i="56"/>
  <c r="F19" i="56" s="1"/>
  <c r="F14" i="56"/>
  <c r="F17" i="56" s="1"/>
  <c r="D20" i="56"/>
  <c r="F14" i="55"/>
  <c r="F17" i="55" s="1"/>
  <c r="F19" i="55" s="1"/>
  <c r="E19" i="55"/>
  <c r="D19" i="55"/>
  <c r="E26" i="54"/>
  <c r="F17" i="57" l="1"/>
  <c r="F20" i="56"/>
  <c r="F14" i="54"/>
  <c r="F17" i="54" s="1"/>
  <c r="D28" i="54"/>
  <c r="E28" i="54"/>
  <c r="F18" i="57" l="1"/>
  <c r="F18" i="54"/>
  <c r="F19" i="54" s="1"/>
  <c r="F20" i="54" s="1"/>
  <c r="F21" i="54" s="1"/>
  <c r="F22" i="54" s="1"/>
  <c r="F23" i="54" s="1"/>
  <c r="F24" i="54" s="1"/>
  <c r="F25" i="54" s="1"/>
  <c r="F26" i="54" s="1"/>
  <c r="F27" i="54" s="1"/>
  <c r="F19" i="57" l="1"/>
  <c r="F28" i="54"/>
  <c r="F23" i="53" l="1"/>
  <c r="F24" i="53" s="1"/>
  <c r="F25" i="53" s="1"/>
  <c r="E24" i="53"/>
  <c r="E26" i="53" s="1"/>
  <c r="F14" i="53"/>
  <c r="F17" i="53" s="1"/>
  <c r="F18" i="53" s="1"/>
  <c r="F19" i="53" s="1"/>
  <c r="F20" i="53" s="1"/>
  <c r="F21" i="53" s="1"/>
  <c r="F22" i="53" s="1"/>
  <c r="D26" i="53"/>
  <c r="F26" i="53" l="1"/>
  <c r="D30" i="52" l="1"/>
  <c r="E22" i="51"/>
  <c r="E28" i="52"/>
  <c r="E30" i="52" s="1"/>
  <c r="F14" i="51" l="1"/>
  <c r="F17" i="51" s="1"/>
  <c r="F18" i="51" s="1"/>
  <c r="F19" i="51" s="1"/>
  <c r="F20" i="51" s="1"/>
  <c r="F21" i="51" s="1"/>
  <c r="F22" i="51" s="1"/>
  <c r="F23" i="51" s="1"/>
  <c r="E24" i="51"/>
  <c r="D24" i="51"/>
  <c r="F20" i="50"/>
  <c r="F21" i="50" s="1"/>
  <c r="F22" i="50" s="1"/>
  <c r="F23" i="50" s="1"/>
  <c r="F19" i="50"/>
  <c r="E24" i="50"/>
  <c r="F32" i="49"/>
  <c r="F33" i="49" s="1"/>
  <c r="F34" i="49" s="1"/>
  <c r="F24" i="51" l="1"/>
  <c r="F14" i="52" s="1"/>
  <c r="F17" i="52" s="1"/>
  <c r="F18" i="52" s="1"/>
  <c r="F19" i="52" s="1"/>
  <c r="F20" i="52" s="1"/>
  <c r="F21" i="52" s="1"/>
  <c r="F22" i="52" s="1"/>
  <c r="F23" i="52" s="1"/>
  <c r="F24" i="52" s="1"/>
  <c r="F25" i="52" s="1"/>
  <c r="F26" i="52" s="1"/>
  <c r="F27" i="52" s="1"/>
  <c r="F28" i="52" s="1"/>
  <c r="F29" i="52" s="1"/>
  <c r="F30" i="52" s="1"/>
  <c r="D24" i="50"/>
  <c r="E33" i="49" l="1"/>
  <c r="E35" i="49" l="1"/>
  <c r="D35" i="49"/>
  <c r="F20" i="48"/>
  <c r="F21" i="48" s="1"/>
  <c r="F22" i="48" s="1"/>
  <c r="F23" i="48" s="1"/>
  <c r="F24" i="48" s="1"/>
  <c r="E24" i="47"/>
  <c r="E26" i="47" s="1"/>
  <c r="F14" i="48"/>
  <c r="F17" i="48" s="1"/>
  <c r="F18" i="48" s="1"/>
  <c r="F19" i="48" s="1"/>
  <c r="D25" i="48"/>
  <c r="E25" i="48"/>
  <c r="F25" i="48" l="1"/>
  <c r="F14" i="47" s="1"/>
  <c r="D26" i="47" l="1"/>
  <c r="F26" i="47" l="1"/>
  <c r="F14" i="49" s="1"/>
  <c r="F17" i="47"/>
  <c r="F18" i="47" s="1"/>
  <c r="F19" i="47" s="1"/>
  <c r="F20" i="47" s="1"/>
  <c r="F21" i="47" s="1"/>
  <c r="F22" i="47" s="1"/>
  <c r="F23" i="47" s="1"/>
  <c r="F24" i="47" s="1"/>
  <c r="F25" i="47" s="1"/>
  <c r="F17" i="49" l="1"/>
  <c r="F18" i="49" s="1"/>
  <c r="F19" i="49" s="1"/>
  <c r="F20" i="49" s="1"/>
  <c r="F21" i="49" s="1"/>
  <c r="F22" i="49" s="1"/>
  <c r="F23" i="49" s="1"/>
  <c r="F24" i="49" s="1"/>
  <c r="F25" i="49" s="1"/>
  <c r="F26" i="49" s="1"/>
  <c r="F27" i="49" s="1"/>
  <c r="F28" i="49" s="1"/>
  <c r="F29" i="49" s="1"/>
  <c r="F35" i="49"/>
  <c r="F14" i="50" s="1"/>
  <c r="E29" i="46"/>
  <c r="F29" i="46" s="1"/>
  <c r="F19" i="46"/>
  <c r="F20" i="46" s="1"/>
  <c r="F21" i="46" s="1"/>
  <c r="F22" i="46" s="1"/>
  <c r="F23" i="46" s="1"/>
  <c r="F24" i="46" s="1"/>
  <c r="F25" i="46" s="1"/>
  <c r="F26" i="46" s="1"/>
  <c r="F27" i="46" s="1"/>
  <c r="F28" i="46" s="1"/>
  <c r="F18" i="46"/>
  <c r="F17" i="46"/>
  <c r="E27" i="46"/>
  <c r="F14" i="46"/>
  <c r="D29" i="46"/>
  <c r="E23" i="45"/>
  <c r="F14" i="45"/>
  <c r="D25" i="45"/>
  <c r="E25" i="45"/>
  <c r="E20" i="44"/>
  <c r="F20" i="44" s="1"/>
  <c r="F21" i="44" s="1"/>
  <c r="F14" i="44"/>
  <c r="F17" i="44" s="1"/>
  <c r="F18" i="44" s="1"/>
  <c r="F19" i="44" s="1"/>
  <c r="D22" i="44"/>
  <c r="E22" i="44"/>
  <c r="E22" i="43"/>
  <c r="E24" i="43" s="1"/>
  <c r="F17" i="43"/>
  <c r="F18" i="43" s="1"/>
  <c r="F19" i="43" s="1"/>
  <c r="F20" i="43" s="1"/>
  <c r="F21" i="43" s="1"/>
  <c r="D24" i="43"/>
  <c r="E28" i="42"/>
  <c r="F17" i="50" l="1"/>
  <c r="F18" i="50" s="1"/>
  <c r="F30" i="49"/>
  <c r="F31" i="49" s="1"/>
  <c r="F25" i="45"/>
  <c r="F17" i="45"/>
  <c r="F18" i="45" s="1"/>
  <c r="F19" i="45" s="1"/>
  <c r="F22" i="44"/>
  <c r="F24" i="43"/>
  <c r="F22" i="43"/>
  <c r="F23" i="43" s="1"/>
  <c r="E30" i="42"/>
  <c r="D30" i="42"/>
  <c r="F24" i="50" l="1"/>
  <c r="F20" i="45"/>
  <c r="F21" i="45" s="1"/>
  <c r="F22" i="45" s="1"/>
  <c r="F23" i="45" s="1"/>
  <c r="F24" i="45" s="1"/>
  <c r="F30" i="42"/>
  <c r="F17" i="42"/>
  <c r="F18" i="42" s="1"/>
  <c r="F19" i="42" s="1"/>
  <c r="F20" i="42" s="1"/>
  <c r="F21" i="42" s="1"/>
  <c r="F22" i="42" s="1"/>
  <c r="F23" i="42" s="1"/>
  <c r="F24" i="42" s="1"/>
  <c r="F25" i="42" s="1"/>
  <c r="F26" i="42" s="1"/>
  <c r="F27" i="42" s="1"/>
  <c r="F28" i="42" s="1"/>
  <c r="F29" i="42" s="1"/>
</calcChain>
</file>

<file path=xl/sharedStrings.xml><?xml version="1.0" encoding="utf-8"?>
<sst xmlns="http://schemas.openxmlformats.org/spreadsheetml/2006/main" count="750" uniqueCount="254">
  <si>
    <t>LIBRO BANCO</t>
  </si>
  <si>
    <t>BANCO DE RESERVAS DE LA REPUBLICA DOMINICANA</t>
  </si>
  <si>
    <t xml:space="preserve">RD$ </t>
  </si>
  <si>
    <t xml:space="preserve">BALANCE INICIAL </t>
  </si>
  <si>
    <t>FECHA</t>
  </si>
  <si>
    <t>No. CK / TRANSF</t>
  </si>
  <si>
    <t>BENEFICIARIO</t>
  </si>
  <si>
    <t>INGRESOS</t>
  </si>
  <si>
    <t>EGRESOS</t>
  </si>
  <si>
    <t>BALANCE</t>
  </si>
  <si>
    <t xml:space="preserve">             </t>
  </si>
  <si>
    <t>LIC. CLAUDIA REYES</t>
  </si>
  <si>
    <t>Cuenta Bancaria No. 9600883648</t>
  </si>
  <si>
    <t>EDENORTE</t>
  </si>
  <si>
    <t>COMISIONES</t>
  </si>
  <si>
    <t>KELVIN PUJOLS</t>
  </si>
  <si>
    <t>NULO</t>
  </si>
  <si>
    <t xml:space="preserve">Enc. Division de Contabilidad. </t>
  </si>
  <si>
    <t>COLECTOR IMPUESTOS INTERNOS</t>
  </si>
  <si>
    <t>DEL 1 AL 31 DE DICIEMBRE     DEL 2020</t>
  </si>
  <si>
    <t>BALANCE AL 31/12/2020</t>
  </si>
  <si>
    <t>000255</t>
  </si>
  <si>
    <t>000256</t>
  </si>
  <si>
    <t>000257</t>
  </si>
  <si>
    <t>000258</t>
  </si>
  <si>
    <t>000259</t>
  </si>
  <si>
    <t>000260</t>
  </si>
  <si>
    <t>PAGO CTA. CET-CTA, CTE</t>
  </si>
  <si>
    <t>DEBITO CTA CORRIENTES- PAGOS</t>
  </si>
  <si>
    <t>TRANS. CREDITO A CTA. CTE</t>
  </si>
  <si>
    <t>CERTIFICACION DE CHEQUE</t>
  </si>
  <si>
    <t>IMPUESTOS 0,15%</t>
  </si>
  <si>
    <t>000261</t>
  </si>
  <si>
    <t>000262</t>
  </si>
  <si>
    <t>000263</t>
  </si>
  <si>
    <t>000265</t>
  </si>
  <si>
    <t>DEL 1 AL 31 DE ENERO      DEL 2021</t>
  </si>
  <si>
    <t>SRA. CLAUDIA REYES</t>
  </si>
  <si>
    <t>BALANCE AL 31/01/2021</t>
  </si>
  <si>
    <t>DEL 1 AL 28 DE FEBRERO      DEL 2021</t>
  </si>
  <si>
    <t>BALANCE AL 28/02/2021</t>
  </si>
  <si>
    <t>000266</t>
  </si>
  <si>
    <t xml:space="preserve">KELVIN PUJOLS G. </t>
  </si>
  <si>
    <t>000267</t>
  </si>
  <si>
    <t>000268</t>
  </si>
  <si>
    <t>DEL 1 AL 31 DE MARZO      DEL 2021</t>
  </si>
  <si>
    <t>BALANCE AL 31/03/2021</t>
  </si>
  <si>
    <t>000269</t>
  </si>
  <si>
    <t xml:space="preserve">AGUA CRISTAL </t>
  </si>
  <si>
    <t>000270</t>
  </si>
  <si>
    <t>000271</t>
  </si>
  <si>
    <t>000272</t>
  </si>
  <si>
    <t>000273</t>
  </si>
  <si>
    <t xml:space="preserve">NULO </t>
  </si>
  <si>
    <t>000274</t>
  </si>
  <si>
    <t>DEL 1 AL 30 DE ABRIL       DEL 2021</t>
  </si>
  <si>
    <t>BALANCE AL 30/04/2021</t>
  </si>
  <si>
    <t>000275</t>
  </si>
  <si>
    <t>000276</t>
  </si>
  <si>
    <t>AVENYELI COMPAÑÍA</t>
  </si>
  <si>
    <t>000277</t>
  </si>
  <si>
    <t>EDITORA HOY</t>
  </si>
  <si>
    <t>000278</t>
  </si>
  <si>
    <t>000279</t>
  </si>
  <si>
    <t>JJ ELECTRIC</t>
  </si>
  <si>
    <t>000280</t>
  </si>
  <si>
    <t>GOMEZ MAGALLANEZ</t>
  </si>
  <si>
    <t>000281</t>
  </si>
  <si>
    <t>000282</t>
  </si>
  <si>
    <t xml:space="preserve">DEPOSITO </t>
  </si>
  <si>
    <t>TRANSFERENCIA PAGO DGII</t>
  </si>
  <si>
    <t xml:space="preserve">EDENORTE </t>
  </si>
  <si>
    <t>DEL 1 AL 31 DE MAYO       DEL 2021</t>
  </si>
  <si>
    <t>BALANCE AL 31/05/2021</t>
  </si>
  <si>
    <t>000283</t>
  </si>
  <si>
    <t xml:space="preserve">LUIS ALBERTO </t>
  </si>
  <si>
    <t>000284</t>
  </si>
  <si>
    <t>AGUA CRISTAL</t>
  </si>
  <si>
    <t>000285</t>
  </si>
  <si>
    <t>RV, IMPERIO ELECTRICO</t>
  </si>
  <si>
    <t>000286</t>
  </si>
  <si>
    <t>DEPOSITO</t>
  </si>
  <si>
    <t>PAGO DGII TU BANCO</t>
  </si>
  <si>
    <t>000287</t>
  </si>
  <si>
    <t>000288</t>
  </si>
  <si>
    <t>EDILIA SOCORRO</t>
  </si>
  <si>
    <t>000289</t>
  </si>
  <si>
    <t>CONSORCIO DE TARJETAS DOM</t>
  </si>
  <si>
    <t>000290</t>
  </si>
  <si>
    <t>RAMON ANTONIO ANDUJAR</t>
  </si>
  <si>
    <t>000291</t>
  </si>
  <si>
    <t>000292</t>
  </si>
  <si>
    <t>DEL 1 AL 30 DE JUNIO       DEL 2021</t>
  </si>
  <si>
    <t>BALANCE AL 30/06/2021</t>
  </si>
  <si>
    <t>PÀGO POR TRANSFERENCIA</t>
  </si>
  <si>
    <t>4524000000003</t>
  </si>
  <si>
    <t>000293</t>
  </si>
  <si>
    <t>ERICK GAS DEL 2000</t>
  </si>
  <si>
    <t>000294</t>
  </si>
  <si>
    <t>000295</t>
  </si>
  <si>
    <t>000296</t>
  </si>
  <si>
    <t>AUTO LLAVES ACOSTA</t>
  </si>
  <si>
    <t>000297</t>
  </si>
  <si>
    <t>000298</t>
  </si>
  <si>
    <t>E Y C MULTICERVISES</t>
  </si>
  <si>
    <t>000299</t>
  </si>
  <si>
    <t>000300</t>
  </si>
  <si>
    <t>IMPRESOS TRES TINTAS</t>
  </si>
  <si>
    <t>000301</t>
  </si>
  <si>
    <t>AVENGELY COMPANY</t>
  </si>
  <si>
    <t>000302</t>
  </si>
  <si>
    <t>GLOBATEC</t>
  </si>
  <si>
    <t>000303</t>
  </si>
  <si>
    <t>MOR MANT. Y REPARACIONES</t>
  </si>
  <si>
    <t>DEL 1 AL 31 DE JULIO       DEL 2021</t>
  </si>
  <si>
    <t>BALANCE AL 31/07/2021</t>
  </si>
  <si>
    <t>PAGO POR TRANSFERENCIA</t>
  </si>
  <si>
    <t>23970686679</t>
  </si>
  <si>
    <t>23970757905</t>
  </si>
  <si>
    <t>823970686679</t>
  </si>
  <si>
    <t>DEL 1 AL 31 DE AGOSTO       DEL 2021</t>
  </si>
  <si>
    <t>BALANCE AL 31/08/2021</t>
  </si>
  <si>
    <t>000304</t>
  </si>
  <si>
    <t>000305</t>
  </si>
  <si>
    <t>EDENORTE(SANTIAGO)</t>
  </si>
  <si>
    <t>EDENORTE(BONAO)</t>
  </si>
  <si>
    <t>000306</t>
  </si>
  <si>
    <t>24154131491</t>
  </si>
  <si>
    <t>PAGO DGII</t>
  </si>
  <si>
    <t>24154245986</t>
  </si>
  <si>
    <t>REINTEGRO DE CK</t>
  </si>
  <si>
    <t>000307</t>
  </si>
  <si>
    <t>EDENORTE SANTIAGO</t>
  </si>
  <si>
    <t>000308</t>
  </si>
  <si>
    <t>000309</t>
  </si>
  <si>
    <t>EDENORTE BONAO</t>
  </si>
  <si>
    <t>000310</t>
  </si>
  <si>
    <t xml:space="preserve">GLOBAL PRINT </t>
  </si>
  <si>
    <t>DEL 1 AL 30 DE SEPTIEMBRE DEL 2021</t>
  </si>
  <si>
    <t xml:space="preserve">TRANFERENCIA </t>
  </si>
  <si>
    <t>000311</t>
  </si>
  <si>
    <t>000312</t>
  </si>
  <si>
    <t>SUNIX PETROLEUM</t>
  </si>
  <si>
    <t>000313</t>
  </si>
  <si>
    <t>000314</t>
  </si>
  <si>
    <t>000315</t>
  </si>
  <si>
    <t>000316</t>
  </si>
  <si>
    <t>000317</t>
  </si>
  <si>
    <t>000318</t>
  </si>
  <si>
    <t>DEL 1 AL 31 DE OCTUBRE DEL 2021</t>
  </si>
  <si>
    <t>TRANSFERENCIA</t>
  </si>
  <si>
    <t>DEPOSITO A CUENTA</t>
  </si>
  <si>
    <t>DEL 1 AL 30 DE NOVIEMBRE DEL 2021</t>
  </si>
  <si>
    <t>31/11/2021</t>
  </si>
  <si>
    <t>000319</t>
  </si>
  <si>
    <t>000320</t>
  </si>
  <si>
    <t>000321</t>
  </si>
  <si>
    <t>EDENORTE (BONAO)</t>
  </si>
  <si>
    <t>000322</t>
  </si>
  <si>
    <t>CENTRO CUESTA NACIONAL</t>
  </si>
  <si>
    <t>CERTIFICACION DE CK 000322</t>
  </si>
  <si>
    <t>DEL 1 AL 31 DE DICIEMBRE DEL 2021</t>
  </si>
  <si>
    <t>000323</t>
  </si>
  <si>
    <t>EDENORTE (SANTIAGO)</t>
  </si>
  <si>
    <t>000324</t>
  </si>
  <si>
    <t>000325</t>
  </si>
  <si>
    <t>000326</t>
  </si>
  <si>
    <t>000327</t>
  </si>
  <si>
    <t>000328</t>
  </si>
  <si>
    <t>PAGO DESDE CUENTA</t>
  </si>
  <si>
    <t xml:space="preserve">CERTIFICACION DE CK </t>
  </si>
  <si>
    <t>DEL 1 AL 31 DE ENERO  DEL 2022</t>
  </si>
  <si>
    <t>DEL 1 AL 28 DE FEBRERO  DEL 2022</t>
  </si>
  <si>
    <t>DEL 1 AL 31 DE MARZO  DEL 2022</t>
  </si>
  <si>
    <t>000329</t>
  </si>
  <si>
    <t>000330</t>
  </si>
  <si>
    <t>000331</t>
  </si>
  <si>
    <t>000332</t>
  </si>
  <si>
    <t>000333</t>
  </si>
  <si>
    <t xml:space="preserve">EDENORTE STGO. </t>
  </si>
  <si>
    <t>000334</t>
  </si>
  <si>
    <t>000335</t>
  </si>
  <si>
    <t>000336</t>
  </si>
  <si>
    <t>KETTY DE LA CRUZ</t>
  </si>
  <si>
    <t>000337</t>
  </si>
  <si>
    <t>000338</t>
  </si>
  <si>
    <t>000339</t>
  </si>
  <si>
    <t>000340</t>
  </si>
  <si>
    <t>PEDRO MUÑOZ</t>
  </si>
  <si>
    <t>000341</t>
  </si>
  <si>
    <t>B Y F MERCANTIL</t>
  </si>
  <si>
    <t>IMPUESTO 0,15%</t>
  </si>
  <si>
    <t>000342</t>
  </si>
  <si>
    <t>000343</t>
  </si>
  <si>
    <t>DEL 1 AL 30 DE ABRIL  DEL 2022</t>
  </si>
  <si>
    <t>DEL 1 AL 31 DE MAYO  DEL 2022</t>
  </si>
  <si>
    <t>000344</t>
  </si>
  <si>
    <t>000345</t>
  </si>
  <si>
    <t>000346</t>
  </si>
  <si>
    <t>000347</t>
  </si>
  <si>
    <t>DEL 01 AL 30 DE JUNIO DEL 2022</t>
  </si>
  <si>
    <t>000348</t>
  </si>
  <si>
    <t>000349</t>
  </si>
  <si>
    <t>000350</t>
  </si>
  <si>
    <t>000352</t>
  </si>
  <si>
    <t>000351</t>
  </si>
  <si>
    <t>000353</t>
  </si>
  <si>
    <t>COLECTOR DE ADUANAS</t>
  </si>
  <si>
    <t>000354</t>
  </si>
  <si>
    <t>DIRECCION GENERAL DE ADUANAS</t>
  </si>
  <si>
    <t>DEL 01 AL 31 DE JULIO DEL 2022</t>
  </si>
  <si>
    <t>DISPONIBILIDAD EN LIBROS MINERIA.</t>
  </si>
  <si>
    <t>TR-0050-2022</t>
  </si>
  <si>
    <t>HOTEL COSTA LARIMAR</t>
  </si>
  <si>
    <t>TR-0049-2022</t>
  </si>
  <si>
    <t>INVERSIONES MARTINEZ COLFA</t>
  </si>
  <si>
    <t>DEL 01 AL 31 DE AGOSTO  DEL 2022</t>
  </si>
  <si>
    <t>000355</t>
  </si>
  <si>
    <t>MARIA ESTEFANY CORONA</t>
  </si>
  <si>
    <t>CERTIFICACION DE CKs (352, 353 y 354)</t>
  </si>
  <si>
    <t>TR-0052-2022</t>
  </si>
  <si>
    <t>TR-0051-2022</t>
  </si>
  <si>
    <t>DEL 01 AL 30 DE SEPTIEMBRE  DEL 2022</t>
  </si>
  <si>
    <t>000356</t>
  </si>
  <si>
    <t>000357</t>
  </si>
  <si>
    <t>000358</t>
  </si>
  <si>
    <t xml:space="preserve">B T F MERCANTIL </t>
  </si>
  <si>
    <t>REINTEGRO DE CK 341 D/F 15/03/2022</t>
  </si>
  <si>
    <t>ROLANDO MUÑOZ</t>
  </si>
  <si>
    <t>TR-0040-2022</t>
  </si>
  <si>
    <t>TR-0045-2022</t>
  </si>
  <si>
    <t>000359</t>
  </si>
  <si>
    <t>KETY DE LA CRUZ</t>
  </si>
  <si>
    <t>DEL 01 AL 31 DE OCTUBRE  DEL 2022</t>
  </si>
  <si>
    <t>INVERSIONES MARTINEZ</t>
  </si>
  <si>
    <t>TR-0054-2022</t>
  </si>
  <si>
    <t>TR-0053-2022</t>
  </si>
  <si>
    <t>HOTEL CORAL</t>
  </si>
  <si>
    <t>TR-0055-2022</t>
  </si>
  <si>
    <t>000362</t>
  </si>
  <si>
    <t>22123000580013</t>
  </si>
  <si>
    <t>DEPOSITO, LIQUIDACION C/C</t>
  </si>
  <si>
    <t>DEL 01 AL 31 DE DICIEMBRE  DEL 2022</t>
  </si>
  <si>
    <t>DEL 01 AL 30 DE NOVIEMBRE  DEL 2022</t>
  </si>
  <si>
    <t>TR-0056-2022</t>
  </si>
  <si>
    <t>000360</t>
  </si>
  <si>
    <t>000361</t>
  </si>
  <si>
    <t>PLAZA LAMA</t>
  </si>
  <si>
    <t>TR-0057-2022</t>
  </si>
  <si>
    <t>TR-0058-2022</t>
  </si>
  <si>
    <t>TR-0059-2022</t>
  </si>
  <si>
    <t>IMPUESTOS INTERNOS</t>
  </si>
  <si>
    <t>DEL 01 AL 31 DE ENERO  DEL 2023</t>
  </si>
  <si>
    <t>DEL 01 AL 28 DE FEBRERO DEL 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</si>
</sst>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&quot;RD$&quot;* #,##0.00_);_(&quot;RD$&quot;* \(#,##0.00\);_(&quot;RD$&quot;* &quot;-&quot;??_);_(@_)"/>
    <numFmt numFmtId="166" formatCode="dd/mm/yyyy;@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Garamond"/>
      <family val="1"/>
    </font>
    <font>
      <sz val="20"/>
      <color theme="1"/>
      <name val="Brush Script MT"/>
      <family val="4"/>
    </font>
    <font>
      <sz val="9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theme="3" tint="-0.24994659260841701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66">
    <xf numFmtId="0" fontId="0" fillId="0" borderId="0" xfId="0"/>
    <xf numFmtId="0" fontId="3" fillId="0" borderId="0" xfId="0" applyFont="1"/>
    <xf numFmtId="49" fontId="0" fillId="0" borderId="0" xfId="0" applyNumberFormat="1" applyAlignment="1">
      <alignment horizontal="center" vertical="justify"/>
    </xf>
    <xf numFmtId="4" fontId="0" fillId="0" borderId="0" xfId="1" applyNumberFormat="1" applyFont="1"/>
    <xf numFmtId="49" fontId="4" fillId="0" borderId="0" xfId="0" applyNumberFormat="1" applyFont="1" applyAlignment="1">
      <alignment horizontal="center" vertical="justify"/>
    </xf>
    <xf numFmtId="0" fontId="4" fillId="0" borderId="0" xfId="0" applyFont="1"/>
    <xf numFmtId="4" fontId="4" fillId="0" borderId="0" xfId="1" applyNumberFormat="1" applyFont="1"/>
    <xf numFmtId="4" fontId="2" fillId="2" borderId="0" xfId="1" applyNumberFormat="1" applyFont="1" applyFill="1" applyBorder="1" applyAlignment="1"/>
    <xf numFmtId="165" fontId="2" fillId="2" borderId="0" xfId="1" applyNumberFormat="1" applyFont="1" applyFill="1" applyBorder="1" applyAlignment="1"/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left" vertical="justify"/>
    </xf>
    <xf numFmtId="4" fontId="2" fillId="0" borderId="0" xfId="1" applyNumberFormat="1" applyFont="1" applyFill="1" applyBorder="1" applyAlignment="1"/>
    <xf numFmtId="4" fontId="1" fillId="0" borderId="0" xfId="1" applyNumberFormat="1" applyFont="1" applyFill="1" applyBorder="1" applyAlignment="1"/>
    <xf numFmtId="0" fontId="2" fillId="2" borderId="1" xfId="0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 vertical="justify"/>
    </xf>
    <xf numFmtId="4" fontId="2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left"/>
    </xf>
    <xf numFmtId="49" fontId="11" fillId="0" borderId="0" xfId="0" applyNumberFormat="1" applyFont="1" applyAlignment="1">
      <alignment horizontal="center"/>
    </xf>
    <xf numFmtId="164" fontId="11" fillId="0" borderId="0" xfId="1" applyFont="1" applyBorder="1" applyAlignment="1"/>
    <xf numFmtId="164" fontId="0" fillId="0" borderId="0" xfId="1" applyFont="1" applyFill="1" applyBorder="1" applyAlignment="1"/>
    <xf numFmtId="164" fontId="0" fillId="0" borderId="0" xfId="1" applyFont="1" applyBorder="1" applyAlignment="1"/>
    <xf numFmtId="164" fontId="2" fillId="2" borderId="2" xfId="1" applyFont="1" applyFill="1" applyBorder="1" applyAlignment="1"/>
    <xf numFmtId="165" fontId="2" fillId="2" borderId="2" xfId="1" applyNumberFormat="1" applyFont="1" applyFill="1" applyBorder="1" applyAlignment="1"/>
    <xf numFmtId="49" fontId="0" fillId="0" borderId="0" xfId="0" applyNumberFormat="1" applyAlignment="1">
      <alignment vertical="justify"/>
    </xf>
    <xf numFmtId="0" fontId="15" fillId="0" borderId="0" xfId="0" applyFont="1" applyProtection="1">
      <protection locked="0"/>
    </xf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center"/>
    </xf>
    <xf numFmtId="0" fontId="0" fillId="0" borderId="0" xfId="0" applyAlignment="1">
      <alignment horizontal="left" vertical="top"/>
    </xf>
    <xf numFmtId="0" fontId="15" fillId="0" borderId="0" xfId="0" applyFont="1" applyAlignment="1">
      <alignment vertical="center"/>
    </xf>
    <xf numFmtId="0" fontId="14" fillId="0" borderId="0" xfId="0" applyFont="1" applyAlignment="1" applyProtection="1">
      <alignment vertical="center"/>
      <protection locked="0"/>
    </xf>
    <xf numFmtId="0" fontId="0" fillId="0" borderId="3" xfId="0" applyBorder="1"/>
    <xf numFmtId="4" fontId="0" fillId="0" borderId="3" xfId="1" applyNumberFormat="1" applyFont="1" applyBorder="1"/>
    <xf numFmtId="0" fontId="15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164" fontId="0" fillId="0" borderId="0" xfId="1" applyFont="1" applyAlignment="1">
      <alignment horizontal="center"/>
    </xf>
    <xf numFmtId="0" fontId="15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4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0" fillId="0" borderId="0" xfId="0"/>
    <xf numFmtId="4" fontId="2" fillId="2" borderId="0" xfId="1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14" fontId="2" fillId="2" borderId="2" xfId="0" applyNumberFormat="1" applyFont="1" applyFill="1" applyBorder="1" applyAlignment="1">
      <alignment horizontal="center"/>
    </xf>
    <xf numFmtId="166" fontId="0" fillId="0" borderId="0" xfId="0" applyNumberFormat="1" applyFont="1" applyAlignment="1">
      <alignment horizontal="left"/>
    </xf>
    <xf numFmtId="49" fontId="0" fillId="3" borderId="0" xfId="0" applyNumberFormat="1" applyFont="1" applyFill="1" applyBorder="1" applyAlignment="1">
      <alignment horizontal="center" vertical="justify"/>
    </xf>
    <xf numFmtId="4" fontId="1" fillId="3" borderId="0" xfId="1" applyNumberFormat="1" applyFont="1" applyFill="1" applyBorder="1" applyAlignment="1">
      <alignment horizontal="center"/>
    </xf>
    <xf numFmtId="164" fontId="1" fillId="0" borderId="0" xfId="1" applyFont="1" applyBorder="1" applyAlignment="1"/>
    <xf numFmtId="4" fontId="1" fillId="3" borderId="0" xfId="1" applyNumberFormat="1" applyFont="1" applyFill="1" applyBorder="1" applyAlignment="1"/>
    <xf numFmtId="0" fontId="0" fillId="3" borderId="0" xfId="0" applyFont="1" applyFill="1" applyBorder="1" applyAlignment="1">
      <alignment horizontal="left"/>
    </xf>
    <xf numFmtId="0" fontId="0" fillId="0" borderId="0" xfId="0" applyFont="1" applyAlignment="1">
      <alignment horizontal="left"/>
    </xf>
    <xf numFmtId="14" fontId="0" fillId="3" borderId="0" xfId="0" applyNumberFormat="1" applyFont="1" applyFill="1" applyBorder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00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5058" name="Object 2" hidden="1">
              <a:extLst>
                <a:ext uri="{63B3BB69-23CF-44E3-9099-C40C66FF867C}">
                  <a14:compatExt spid="_x0000_s45058"/>
                </a:ext>
                <a:ext uri="{FF2B5EF4-FFF2-40B4-BE49-F238E27FC236}">
                  <a16:creationId xmlns:a16="http://schemas.microsoft.com/office/drawing/2014/main" id="{00000000-0008-0000-0000-000002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5</xdr:col>
      <xdr:colOff>1000125</xdr:colOff>
      <xdr:row>45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868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09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5298" name="Object 2" hidden="1">
              <a:extLst>
                <a:ext uri="{63B3BB69-23CF-44E3-9099-C40C66FF867C}">
                  <a14:compatExt spid="_x0000_s55298"/>
                </a:ext>
                <a:ext uri="{FF2B5EF4-FFF2-40B4-BE49-F238E27FC236}">
                  <a16:creationId xmlns:a16="http://schemas.microsoft.com/office/drawing/2014/main" id="{00000000-0008-0000-0900-00000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5</xdr:col>
      <xdr:colOff>704850</xdr:colOff>
      <xdr:row>36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0A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6322" name="Object 2" hidden="1">
              <a:extLst>
                <a:ext uri="{63B3BB69-23CF-44E3-9099-C40C66FF867C}">
                  <a14:compatExt spid="_x0000_s56322"/>
                </a:ext>
                <a:ext uri="{FF2B5EF4-FFF2-40B4-BE49-F238E27FC236}">
                  <a16:creationId xmlns:a16="http://schemas.microsoft.com/office/drawing/2014/main" id="{00000000-0008-0000-0A00-00000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0B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7346" name="Object 2" hidden="1">
              <a:extLst>
                <a:ext uri="{63B3BB69-23CF-44E3-9099-C40C66FF867C}">
                  <a14:compatExt spid="_x0000_s57346"/>
                </a:ext>
                <a:ext uri="{FF2B5EF4-FFF2-40B4-BE49-F238E27FC236}">
                  <a16:creationId xmlns:a16="http://schemas.microsoft.com/office/drawing/2014/main" id="{00000000-0008-0000-0B00-00000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190500</xdr:rowOff>
    </xdr:from>
    <xdr:to>
      <xdr:col>5</xdr:col>
      <xdr:colOff>704850</xdr:colOff>
      <xdr:row>46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68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8369" name="Object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C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8370" name="Object 2" hidden="1">
              <a:extLst>
                <a:ext uri="{63B3BB69-23CF-44E3-9099-C40C66FF867C}">
                  <a14:compatExt spid="_x0000_s58370"/>
                </a:ext>
                <a:ext uri="{FF2B5EF4-FFF2-40B4-BE49-F238E27FC236}">
                  <a16:creationId xmlns:a16="http://schemas.microsoft.com/office/drawing/2014/main" id="{00000000-0008-0000-0C00-00000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D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9394" name="Object 2" hidden="1">
              <a:extLst>
                <a:ext uri="{63B3BB69-23CF-44E3-9099-C40C66FF867C}">
                  <a14:compatExt spid="_x0000_s59394"/>
                </a:ext>
                <a:ext uri="{FF2B5EF4-FFF2-40B4-BE49-F238E27FC236}">
                  <a16:creationId xmlns:a16="http://schemas.microsoft.com/office/drawing/2014/main" id="{00000000-0008-0000-0D00-00000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190500</xdr:rowOff>
    </xdr:from>
    <xdr:to>
      <xdr:col>5</xdr:col>
      <xdr:colOff>704850</xdr:colOff>
      <xdr:row>40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0E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0418" name="Object 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0E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249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0F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1442" name="Object 2" hidden="1">
              <a:extLst>
                <a:ext uri="{63B3BB69-23CF-44E3-9099-C40C66FF867C}">
                  <a14:compatExt spid="_x0000_s61442"/>
                </a:ext>
                <a:ext uri="{FF2B5EF4-FFF2-40B4-BE49-F238E27FC236}">
                  <a16:creationId xmlns:a16="http://schemas.microsoft.com/office/drawing/2014/main" id="{00000000-0008-0000-0F00-00000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154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3489" name="Object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10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3490" name="Object 2" hidden="1">
              <a:extLst>
                <a:ext uri="{63B3BB69-23CF-44E3-9099-C40C66FF867C}">
                  <a14:compatExt spid="_x0000_s63490"/>
                </a:ext>
                <a:ext uri="{FF2B5EF4-FFF2-40B4-BE49-F238E27FC236}">
                  <a16:creationId xmlns:a16="http://schemas.microsoft.com/office/drawing/2014/main" id="{00000000-0008-0000-1000-00000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250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11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2466" name="Object 2" hidden="1">
              <a:extLst>
                <a:ext uri="{63B3BB69-23CF-44E3-9099-C40C66FF867C}">
                  <a14:compatExt spid="_x0000_s62466"/>
                </a:ext>
                <a:ext uri="{FF2B5EF4-FFF2-40B4-BE49-F238E27FC236}">
                  <a16:creationId xmlns:a16="http://schemas.microsoft.com/office/drawing/2014/main" id="{00000000-0008-0000-1100-00000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5537" name="Object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12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5538" name="Object 2" hidden="1">
              <a:extLst>
                <a:ext uri="{63B3BB69-23CF-44E3-9099-C40C66FF867C}">
                  <a14:compatExt spid="_x0000_s65538"/>
                </a:ext>
                <a:ext uri="{FF2B5EF4-FFF2-40B4-BE49-F238E27FC236}">
                  <a16:creationId xmlns:a16="http://schemas.microsoft.com/office/drawing/2014/main" id="{00000000-0008-0000-1200-00000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01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6082" name="Object 2" hidden="1">
              <a:extLst>
                <a:ext uri="{63B3BB69-23CF-44E3-9099-C40C66FF867C}">
                  <a14:compatExt spid="_x0000_s46082"/>
                </a:ext>
                <a:ext uri="{FF2B5EF4-FFF2-40B4-BE49-F238E27FC236}">
                  <a16:creationId xmlns:a16="http://schemas.microsoft.com/office/drawing/2014/main" id="{00000000-0008-0000-0100-000002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5</xdr:col>
      <xdr:colOff>1000125</xdr:colOff>
      <xdr:row>44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7585" name="Object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00000000-0008-0000-13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7586" name="Object 2" hidden="1">
              <a:extLst>
                <a:ext uri="{63B3BB69-23CF-44E3-9099-C40C66FF867C}">
                  <a14:compatExt spid="_x0000_s67586"/>
                </a:ext>
                <a:ext uri="{FF2B5EF4-FFF2-40B4-BE49-F238E27FC236}">
                  <a16:creationId xmlns:a16="http://schemas.microsoft.com/office/drawing/2014/main" id="{00000000-0008-0000-1300-00000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39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0</xdr:row>
          <xdr:rowOff>0</xdr:rowOff>
        </xdr:from>
        <xdr:to>
          <xdr:col>3</xdr:col>
          <xdr:colOff>9525</xdr:colOff>
          <xdr:row>3</xdr:row>
          <xdr:rowOff>0</xdr:rowOff>
        </xdr:to>
        <xdr:sp macro="" textlink="">
          <xdr:nvSpPr>
            <xdr:cNvPr id="66561" name="Object 1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14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1381125</xdr:colOff>
          <xdr:row>0</xdr:row>
          <xdr:rowOff>66675</xdr:rowOff>
        </xdr:from>
        <xdr:to>
          <xdr:col>3</xdr:col>
          <xdr:colOff>9525</xdr:colOff>
          <xdr:row>3</xdr:row>
          <xdr:rowOff>123825</xdr:rowOff>
        </xdr:to>
        <xdr:sp macro="" textlink="">
          <xdr:nvSpPr>
            <xdr:cNvPr id="66562" name="Object 2" hidden="1">
              <a:extLst>
                <a:ext uri="{63B3BB69-23CF-44E3-9099-C40C66FF867C}">
                  <a14:compatExt spid="_x0000_s66562"/>
                </a:ext>
                <a:ext uri="{FF2B5EF4-FFF2-40B4-BE49-F238E27FC236}">
                  <a16:creationId xmlns:a16="http://schemas.microsoft.com/office/drawing/2014/main" id="{00000000-0008-0000-1400-00000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39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9633" name="Object 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15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9634" name="Object 2" hidden="1">
              <a:extLst>
                <a:ext uri="{63B3BB69-23CF-44E3-9099-C40C66FF867C}">
                  <a14:compatExt spid="_x0000_s69634"/>
                </a:ext>
                <a:ext uri="{FF2B5EF4-FFF2-40B4-BE49-F238E27FC236}">
                  <a16:creationId xmlns:a16="http://schemas.microsoft.com/office/drawing/2014/main" id="{00000000-0008-0000-1500-000002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0657" name="Object 1" hidden="1">
              <a:extLst>
                <a:ext uri="{63B3BB69-23CF-44E3-9099-C40C66FF867C}">
                  <a14:compatExt spid="_x0000_s70657"/>
                </a:ext>
                <a:ext uri="{FF2B5EF4-FFF2-40B4-BE49-F238E27FC236}">
                  <a16:creationId xmlns:a16="http://schemas.microsoft.com/office/drawing/2014/main" id="{00000000-0008-0000-1600-00000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0658" name="Object 2" hidden="1">
              <a:extLst>
                <a:ext uri="{63B3BB69-23CF-44E3-9099-C40C66FF867C}">
                  <a14:compatExt spid="_x0000_s70658"/>
                </a:ext>
                <a:ext uri="{FF2B5EF4-FFF2-40B4-BE49-F238E27FC236}">
                  <a16:creationId xmlns:a16="http://schemas.microsoft.com/office/drawing/2014/main" id="{00000000-0008-0000-1600-000002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2705" name="Object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17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2706" name="Object 2" hidden="1">
              <a:extLst>
                <a:ext uri="{63B3BB69-23CF-44E3-9099-C40C66FF867C}">
                  <a14:compatExt spid="_x0000_s72706"/>
                </a:ext>
                <a:ext uri="{FF2B5EF4-FFF2-40B4-BE49-F238E27FC236}">
                  <a16:creationId xmlns:a16="http://schemas.microsoft.com/office/drawing/2014/main" id="{00000000-0008-0000-1700-00000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11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  <a:ext uri="{FF2B5EF4-FFF2-40B4-BE49-F238E27FC236}">
                  <a16:creationId xmlns:a16="http://schemas.microsoft.com/office/drawing/2014/main" id="{00000000-0008-0000-1800-00000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1682" name="Object 2" hidden="1">
              <a:extLst>
                <a:ext uri="{63B3BB69-23CF-44E3-9099-C40C66FF867C}">
                  <a14:compatExt spid="_x0000_s71682"/>
                </a:ext>
                <a:ext uri="{FF2B5EF4-FFF2-40B4-BE49-F238E27FC236}">
                  <a16:creationId xmlns:a16="http://schemas.microsoft.com/office/drawing/2014/main" id="{00000000-0008-0000-1800-00000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11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4753" name="Object 1" hidden="1">
              <a:extLst>
                <a:ext uri="{63B3BB69-23CF-44E3-9099-C40C66FF867C}">
                  <a14:compatExt spid="_x0000_s74753"/>
                </a:ext>
                <a:ext uri="{FF2B5EF4-FFF2-40B4-BE49-F238E27FC236}">
                  <a16:creationId xmlns:a16="http://schemas.microsoft.com/office/drawing/2014/main" id="{00000000-0008-0000-1900-000001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4754" name="Object 2" hidden="1">
              <a:extLst>
                <a:ext uri="{63B3BB69-23CF-44E3-9099-C40C66FF867C}">
                  <a14:compatExt spid="_x0000_s74754"/>
                </a:ext>
                <a:ext uri="{FF2B5EF4-FFF2-40B4-BE49-F238E27FC236}">
                  <a16:creationId xmlns:a16="http://schemas.microsoft.com/office/drawing/2014/main" id="{00000000-0008-0000-1900-000002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36</xdr:row>
      <xdr:rowOff>190500</xdr:rowOff>
    </xdr:from>
    <xdr:to>
      <xdr:col>5</xdr:col>
      <xdr:colOff>704850</xdr:colOff>
      <xdr:row>38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11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5777" name="Object 1" hidden="1">
              <a:extLst>
                <a:ext uri="{63B3BB69-23CF-44E3-9099-C40C66FF867C}">
                  <a14:compatExt spid="_x0000_s75777"/>
                </a:ext>
                <a:ext uri="{FF2B5EF4-FFF2-40B4-BE49-F238E27FC236}">
                  <a16:creationId xmlns:a16="http://schemas.microsoft.com/office/drawing/2014/main" id="{DDDF504D-E455-4198-BD52-6C07644C62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5778" name="Object 2" hidden="1">
              <a:extLst>
                <a:ext uri="{63B3BB69-23CF-44E3-9099-C40C66FF867C}">
                  <a14:compatExt spid="_x0000_s75778"/>
                </a:ext>
                <a:ext uri="{FF2B5EF4-FFF2-40B4-BE49-F238E27FC236}">
                  <a16:creationId xmlns:a16="http://schemas.microsoft.com/office/drawing/2014/main" id="{2D13F275-809B-4124-BF8F-32953E9E32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5314EB-76E5-47FB-913B-D1842ACC58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37</xdr:row>
      <xdr:rowOff>190500</xdr:rowOff>
    </xdr:from>
    <xdr:to>
      <xdr:col>5</xdr:col>
      <xdr:colOff>704850</xdr:colOff>
      <xdr:row>39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C99FD19-2AF8-454F-AC55-3C8215AD72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343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02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7106" name="Object 2" hidden="1">
              <a:extLst>
                <a:ext uri="{63B3BB69-23CF-44E3-9099-C40C66FF867C}">
                  <a14:compatExt spid="_x0000_s47106"/>
                </a:ext>
                <a:ext uri="{FF2B5EF4-FFF2-40B4-BE49-F238E27FC236}">
                  <a16:creationId xmlns:a16="http://schemas.microsoft.com/office/drawing/2014/main" id="{00000000-0008-0000-0200-000002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5</xdr:col>
      <xdr:colOff>1000125</xdr:colOff>
      <xdr:row>42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345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03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8130" name="Object 2" hidden="1">
              <a:extLst>
                <a:ext uri="{63B3BB69-23CF-44E3-9099-C40C66FF867C}">
                  <a14:compatExt spid="_x0000_s48130"/>
                </a:ext>
                <a:ext uri="{FF2B5EF4-FFF2-40B4-BE49-F238E27FC236}">
                  <a16:creationId xmlns:a16="http://schemas.microsoft.com/office/drawing/2014/main" id="{00000000-0008-0000-0300-00000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5</xdr:col>
      <xdr:colOff>1000125</xdr:colOff>
      <xdr:row>44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535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04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9154" name="Object 2" hidden="1">
              <a:extLst>
                <a:ext uri="{63B3BB69-23CF-44E3-9099-C40C66FF867C}">
                  <a14:compatExt spid="_x0000_s49154"/>
                </a:ext>
                <a:ext uri="{FF2B5EF4-FFF2-40B4-BE49-F238E27FC236}">
                  <a16:creationId xmlns:a16="http://schemas.microsoft.com/office/drawing/2014/main" id="{00000000-0008-0000-0400-00000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5</xdr:col>
      <xdr:colOff>1000125</xdr:colOff>
      <xdr:row>46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249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1201" name="Object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05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1202" name="Object 2" hidden="1">
              <a:extLst>
                <a:ext uri="{63B3BB69-23CF-44E3-9099-C40C66FF867C}">
                  <a14:compatExt spid="_x0000_s51202"/>
                </a:ext>
                <a:ext uri="{FF2B5EF4-FFF2-40B4-BE49-F238E27FC236}">
                  <a16:creationId xmlns:a16="http://schemas.microsoft.com/office/drawing/2014/main" id="{00000000-0008-0000-0500-00000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5</xdr:col>
      <xdr:colOff>1000125</xdr:colOff>
      <xdr:row>42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11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0177" name="Object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06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0178" name="Object 2" hidden="1">
              <a:extLst>
                <a:ext uri="{63B3BB69-23CF-44E3-9099-C40C66FF867C}">
                  <a14:compatExt spid="_x0000_s50178"/>
                </a:ext>
                <a:ext uri="{FF2B5EF4-FFF2-40B4-BE49-F238E27FC236}">
                  <a16:creationId xmlns:a16="http://schemas.microsoft.com/office/drawing/2014/main" id="{00000000-0008-0000-0600-00000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5</xdr:col>
      <xdr:colOff>1000125</xdr:colOff>
      <xdr:row>43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869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3249" name="Object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07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3250" name="Object 2" hidden="1">
              <a:extLst>
                <a:ext uri="{63B3BB69-23CF-44E3-9099-C40C66FF867C}">
                  <a14:compatExt spid="_x0000_s53250"/>
                </a:ext>
                <a:ext uri="{FF2B5EF4-FFF2-40B4-BE49-F238E27FC236}">
                  <a16:creationId xmlns:a16="http://schemas.microsoft.com/office/drawing/2014/main" id="{00000000-0008-0000-0700-00000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45</xdr:row>
      <xdr:rowOff>190500</xdr:rowOff>
    </xdr:from>
    <xdr:to>
      <xdr:col>5</xdr:col>
      <xdr:colOff>704850</xdr:colOff>
      <xdr:row>47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583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08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4274" name="Object 2" hidden="1">
              <a:extLst>
                <a:ext uri="{63B3BB69-23CF-44E3-9099-C40C66FF867C}">
                  <a14:compatExt spid="_x0000_s54274"/>
                </a:ext>
                <a:ext uri="{FF2B5EF4-FFF2-40B4-BE49-F238E27FC236}">
                  <a16:creationId xmlns:a16="http://schemas.microsoft.com/office/drawing/2014/main" id="{00000000-0008-0000-0800-00000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5</xdr:col>
      <xdr:colOff>704850</xdr:colOff>
      <xdr:row>36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image" Target="../media/image2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2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image" Target="../media/image2.emf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2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image" Target="../media/image2.emf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oleObject2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3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image" Target="../media/image2.e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2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image" Target="../media/image2.emf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oleObject2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image" Target="../media/image2.emf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3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7" Type="http://schemas.openxmlformats.org/officeDocument/2006/relationships/image" Target="../media/image2.emf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image" Target="../media/image2.emf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oleObject3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7" Type="http://schemas.openxmlformats.org/officeDocument/2006/relationships/image" Target="../media/image2.emf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oleObject" Target="../embeddings/oleObject3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7" Type="http://schemas.openxmlformats.org/officeDocument/2006/relationships/image" Target="../media/image2.emf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oleObject3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image" Target="../media/image2.emf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oleObject" Target="../embeddings/oleObject4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image" Target="../media/image2.emf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oleObject" Target="../embeddings/oleObject4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7" Type="http://schemas.openxmlformats.org/officeDocument/2006/relationships/image" Target="../media/image2.emf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oleObject" Target="../embeddings/oleObject4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3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7" Type="http://schemas.openxmlformats.org/officeDocument/2006/relationships/image" Target="../media/image2.emf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oleObject" Target="../embeddings/oleObject4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7" Type="http://schemas.openxmlformats.org/officeDocument/2006/relationships/image" Target="../media/image2.emf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6" Type="http://schemas.openxmlformats.org/officeDocument/2006/relationships/oleObject" Target="../embeddings/oleObject4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7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7" Type="http://schemas.openxmlformats.org/officeDocument/2006/relationships/image" Target="../media/image2.emf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6" Type="http://schemas.openxmlformats.org/officeDocument/2006/relationships/oleObject" Target="../embeddings/oleObject5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9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7" Type="http://schemas.openxmlformats.org/officeDocument/2006/relationships/image" Target="../media/image2.emf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oleObject" Target="../embeddings/oleObject5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1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7" Type="http://schemas.openxmlformats.org/officeDocument/2006/relationships/image" Target="../media/image2.emf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oleObject" Target="../embeddings/oleObject5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2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2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2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2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2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image" Target="../media/image2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image" Target="../media/image2.emf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1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62FF4-B987-4E54-BC87-3983ABA4D77D}">
  <dimension ref="A1:K48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0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19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v>212221.71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44175</v>
      </c>
      <c r="B17" s="18" t="s">
        <v>21</v>
      </c>
      <c r="C17" s="29" t="s">
        <v>16</v>
      </c>
      <c r="D17" s="19">
        <v>0</v>
      </c>
      <c r="E17" s="21">
        <v>0</v>
      </c>
      <c r="F17" s="20">
        <f>+F14+D17-E17</f>
        <v>212221.71</v>
      </c>
      <c r="K17" s="19"/>
    </row>
    <row r="18" spans="1:11" ht="15" x14ac:dyDescent="0.25">
      <c r="A18" s="17">
        <v>44175</v>
      </c>
      <c r="B18" s="18" t="s">
        <v>22</v>
      </c>
      <c r="C18" s="29" t="s">
        <v>16</v>
      </c>
      <c r="D18" s="19"/>
      <c r="E18" s="21">
        <v>0</v>
      </c>
      <c r="F18" s="20">
        <f>+F17+D18-E18</f>
        <v>212221.71</v>
      </c>
      <c r="K18" s="19"/>
    </row>
    <row r="19" spans="1:11" ht="15" x14ac:dyDescent="0.25">
      <c r="A19" s="17">
        <v>44175</v>
      </c>
      <c r="B19" s="18" t="s">
        <v>23</v>
      </c>
      <c r="C19" s="29" t="s">
        <v>16</v>
      </c>
      <c r="D19" s="19"/>
      <c r="E19" s="21">
        <v>0</v>
      </c>
      <c r="F19" s="20">
        <f t="shared" ref="F19:F29" si="0">+F18+D19-E19</f>
        <v>212221.71</v>
      </c>
      <c r="K19" s="19"/>
    </row>
    <row r="20" spans="1:11" ht="15" x14ac:dyDescent="0.25">
      <c r="A20" s="17">
        <v>44175</v>
      </c>
      <c r="B20" s="18" t="s">
        <v>24</v>
      </c>
      <c r="C20" s="29" t="s">
        <v>16</v>
      </c>
      <c r="D20" s="19"/>
      <c r="E20" s="21">
        <v>0</v>
      </c>
      <c r="F20" s="20">
        <f t="shared" si="0"/>
        <v>212221.71</v>
      </c>
      <c r="K20" s="19"/>
    </row>
    <row r="21" spans="1:11" ht="15" x14ac:dyDescent="0.25">
      <c r="A21" s="17">
        <v>44175</v>
      </c>
      <c r="B21" s="18" t="s">
        <v>25</v>
      </c>
      <c r="C21" s="29" t="s">
        <v>16</v>
      </c>
      <c r="D21" s="19"/>
      <c r="E21" s="21">
        <v>0</v>
      </c>
      <c r="F21" s="20">
        <f t="shared" si="0"/>
        <v>212221.71</v>
      </c>
      <c r="K21" s="19"/>
    </row>
    <row r="22" spans="1:11" ht="15" x14ac:dyDescent="0.25">
      <c r="A22" s="17">
        <v>44186</v>
      </c>
      <c r="B22" s="18" t="s">
        <v>26</v>
      </c>
      <c r="C22" s="29" t="s">
        <v>15</v>
      </c>
      <c r="D22" s="19"/>
      <c r="E22" s="21">
        <v>17983.560000000001</v>
      </c>
      <c r="F22" s="20">
        <f t="shared" si="0"/>
        <v>194238.15</v>
      </c>
      <c r="K22" s="19"/>
    </row>
    <row r="23" spans="1:11" ht="15" x14ac:dyDescent="0.25">
      <c r="A23" s="17">
        <v>44187</v>
      </c>
      <c r="B23" s="18"/>
      <c r="C23" s="29" t="s">
        <v>27</v>
      </c>
      <c r="D23" s="19"/>
      <c r="E23" s="21">
        <v>28000</v>
      </c>
      <c r="F23" s="20">
        <f t="shared" si="0"/>
        <v>166238.15</v>
      </c>
      <c r="K23" s="19"/>
    </row>
    <row r="24" spans="1:11" ht="15" x14ac:dyDescent="0.25">
      <c r="A24" s="17">
        <v>44187</v>
      </c>
      <c r="B24" s="18"/>
      <c r="C24" s="29" t="s">
        <v>28</v>
      </c>
      <c r="D24" s="19"/>
      <c r="E24" s="21">
        <v>7581</v>
      </c>
      <c r="F24" s="20">
        <f t="shared" si="0"/>
        <v>158657.15</v>
      </c>
      <c r="K24" s="19"/>
    </row>
    <row r="25" spans="1:11" ht="15" x14ac:dyDescent="0.25">
      <c r="A25" s="17">
        <v>44187</v>
      </c>
      <c r="B25" s="18"/>
      <c r="C25" s="29" t="s">
        <v>29</v>
      </c>
      <c r="D25" s="19"/>
      <c r="E25" s="21">
        <v>15030</v>
      </c>
      <c r="F25" s="20">
        <f t="shared" si="0"/>
        <v>143627.15</v>
      </c>
      <c r="K25" s="19"/>
    </row>
    <row r="26" spans="1:11" ht="15" x14ac:dyDescent="0.25">
      <c r="A26" s="17">
        <v>44187</v>
      </c>
      <c r="B26" s="18"/>
      <c r="C26" s="29" t="s">
        <v>29</v>
      </c>
      <c r="D26" s="19"/>
      <c r="E26" s="21">
        <v>3277.5</v>
      </c>
      <c r="F26" s="20">
        <f t="shared" si="0"/>
        <v>140349.65</v>
      </c>
      <c r="K26" s="19"/>
    </row>
    <row r="27" spans="1:11" ht="15" x14ac:dyDescent="0.25">
      <c r="A27" s="17">
        <v>44194</v>
      </c>
      <c r="B27" s="18"/>
      <c r="C27" s="29" t="s">
        <v>30</v>
      </c>
      <c r="D27" s="19"/>
      <c r="E27" s="21">
        <v>18483.560000000001</v>
      </c>
      <c r="F27" s="20">
        <f t="shared" si="0"/>
        <v>121866.09</v>
      </c>
      <c r="K27" s="19"/>
    </row>
    <row r="28" spans="1:11" ht="15" x14ac:dyDescent="0.25">
      <c r="A28" s="17">
        <v>44196</v>
      </c>
      <c r="B28" s="18"/>
      <c r="C28" s="29" t="s">
        <v>31</v>
      </c>
      <c r="D28" s="19"/>
      <c r="E28" s="21">
        <f>27.05+42+11.37+22.55+4.92+26.98</f>
        <v>134.87</v>
      </c>
      <c r="F28" s="20">
        <f t="shared" si="0"/>
        <v>121731.22</v>
      </c>
      <c r="K28" s="19"/>
    </row>
    <row r="29" spans="1:11" thickBot="1" x14ac:dyDescent="0.3">
      <c r="A29" s="17">
        <v>44196</v>
      </c>
      <c r="B29" s="18"/>
      <c r="C29" s="29" t="s">
        <v>14</v>
      </c>
      <c r="D29" s="19"/>
      <c r="E29" s="21">
        <v>175</v>
      </c>
      <c r="F29" s="20">
        <f t="shared" si="0"/>
        <v>121556.22</v>
      </c>
      <c r="K29" s="19"/>
    </row>
    <row r="30" spans="1:11" thickTop="1" x14ac:dyDescent="0.25">
      <c r="A30" s="55" t="s">
        <v>20</v>
      </c>
      <c r="B30" s="55"/>
      <c r="C30" s="55"/>
      <c r="D30" s="22">
        <f>SUM(D17:D29)</f>
        <v>0</v>
      </c>
      <c r="E30" s="23">
        <f>SUM(E17:E29)</f>
        <v>90665.489999999991</v>
      </c>
      <c r="F30" s="23">
        <f>SUM(F14+D30-E30)</f>
        <v>121556.22</v>
      </c>
    </row>
    <row r="31" spans="1:11" ht="18.75" customHeight="1" x14ac:dyDescent="0.25">
      <c r="F31" s="3" t="s">
        <v>10</v>
      </c>
    </row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5" customHeight="1" x14ac:dyDescent="0.25">
      <c r="A36" s="56"/>
      <c r="B36" s="56"/>
      <c r="C36" s="56"/>
      <c r="D36" s="56"/>
      <c r="E36" s="56"/>
      <c r="F36" s="56"/>
    </row>
    <row r="37" spans="1:11" x14ac:dyDescent="0.25">
      <c r="C37" s="32"/>
      <c r="D37" s="33"/>
      <c r="E37" s="33"/>
    </row>
    <row r="38" spans="1:11" x14ac:dyDescent="0.25">
      <c r="A38" s="31"/>
      <c r="B38" s="31"/>
      <c r="C38" s="46" t="s">
        <v>11</v>
      </c>
      <c r="D38" s="46"/>
      <c r="E38" s="46"/>
      <c r="F38" s="31"/>
      <c r="G38" s="36"/>
      <c r="H38" s="25"/>
    </row>
    <row r="39" spans="1:11" x14ac:dyDescent="0.25">
      <c r="A39" s="30"/>
      <c r="B39" s="30"/>
      <c r="C39" s="43" t="s">
        <v>17</v>
      </c>
      <c r="D39" s="43"/>
      <c r="E39" s="43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30"/>
      <c r="B42" s="30"/>
      <c r="C42" s="36"/>
      <c r="D42" s="36"/>
      <c r="E42" s="36"/>
      <c r="F42" s="30"/>
      <c r="G42" s="36"/>
      <c r="H42" s="26"/>
    </row>
    <row r="43" spans="1:11" x14ac:dyDescent="0.25">
      <c r="A43" s="26"/>
      <c r="B43" s="26"/>
      <c r="C43" s="26"/>
      <c r="D43" s="34"/>
      <c r="E43" s="34"/>
      <c r="F43" s="34"/>
      <c r="G43" s="34"/>
      <c r="H43" s="27"/>
      <c r="I43" s="27"/>
      <c r="J43" s="28"/>
      <c r="K43" s="34"/>
    </row>
    <row r="45" spans="1:11" ht="15" x14ac:dyDescent="0.25">
      <c r="A45" s="44"/>
      <c r="B45" s="44"/>
      <c r="C45" s="44"/>
      <c r="D45" s="44"/>
      <c r="E45" s="44"/>
      <c r="F45" s="44"/>
    </row>
    <row r="46" spans="1:11" ht="15" x14ac:dyDescent="0.25">
      <c r="A46" s="44"/>
      <c r="B46" s="44"/>
      <c r="C46" s="44"/>
      <c r="D46" s="44"/>
      <c r="E46" s="44"/>
      <c r="F46" s="44"/>
    </row>
    <row r="47" spans="1:11" ht="15" customHeight="1" x14ac:dyDescent="0.25">
      <c r="A47" s="45"/>
      <c r="B47" s="45"/>
      <c r="C47" s="45"/>
      <c r="D47" s="45"/>
      <c r="E47" s="45"/>
      <c r="F47" s="45"/>
    </row>
    <row r="48" spans="1:11" ht="15" x14ac:dyDescent="0.25">
      <c r="A48" s="44"/>
      <c r="B48" s="44"/>
      <c r="C48" s="44"/>
      <c r="D48" s="44"/>
      <c r="E48" s="44"/>
      <c r="F48" s="44"/>
    </row>
  </sheetData>
  <protectedRanges>
    <protectedRange sqref="A38" name="Rango1_2_1"/>
  </protectedRanges>
  <mergeCells count="17">
    <mergeCell ref="C38:E38"/>
    <mergeCell ref="A4:F4"/>
    <mergeCell ref="A5:F5"/>
    <mergeCell ref="A6:F6"/>
    <mergeCell ref="A8:F8"/>
    <mergeCell ref="A9:F9"/>
    <mergeCell ref="A10:F10"/>
    <mergeCell ref="A11:F11"/>
    <mergeCell ref="A12:F12"/>
    <mergeCell ref="A14:C14"/>
    <mergeCell ref="A30:C30"/>
    <mergeCell ref="A36:F36"/>
    <mergeCell ref="C39:E39"/>
    <mergeCell ref="A45:F45"/>
    <mergeCell ref="A46:F46"/>
    <mergeCell ref="A47:F47"/>
    <mergeCell ref="A48:F48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505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5057" r:id="rId4"/>
      </mc:Fallback>
    </mc:AlternateContent>
    <mc:AlternateContent xmlns:mc="http://schemas.openxmlformats.org/markup-compatibility/2006">
      <mc:Choice Requires="x14">
        <oleObject progId="Word.Picture.8" shapeId="4505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5058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DB31D-1D5C-46FC-ADCB-986DBE9C3321}">
  <dimension ref="A1:K3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0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138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f>+'CUENTA AGOSTO 2021'!$F$24</f>
        <v>12918.509999999982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44442</v>
      </c>
      <c r="B17" s="18"/>
      <c r="C17" s="29" t="s">
        <v>139</v>
      </c>
      <c r="D17" s="19"/>
      <c r="E17" s="21">
        <v>202.7</v>
      </c>
      <c r="F17" s="20">
        <f>+F14+D17-E17</f>
        <v>12715.809999999981</v>
      </c>
      <c r="K17" s="19"/>
    </row>
    <row r="18" spans="1:11" s="16" customFormat="1" ht="15" customHeight="1" x14ac:dyDescent="0.25">
      <c r="A18" s="17">
        <v>44466</v>
      </c>
      <c r="B18" s="18" t="s">
        <v>131</v>
      </c>
      <c r="C18" s="16" t="s">
        <v>16</v>
      </c>
      <c r="D18" s="19"/>
      <c r="E18" s="21">
        <v>0</v>
      </c>
      <c r="F18" s="20">
        <f t="shared" ref="F18:F23" si="0">+F17+D18-E18</f>
        <v>12715.809999999981</v>
      </c>
      <c r="K18" s="19"/>
    </row>
    <row r="19" spans="1:11" s="16" customFormat="1" ht="15" customHeight="1" x14ac:dyDescent="0.25">
      <c r="A19" s="17">
        <v>44466</v>
      </c>
      <c r="B19" s="18" t="s">
        <v>133</v>
      </c>
      <c r="C19" s="29" t="s">
        <v>132</v>
      </c>
      <c r="D19" s="19"/>
      <c r="E19" s="21">
        <v>4960.97</v>
      </c>
      <c r="F19" s="20">
        <f t="shared" si="0"/>
        <v>7754.839999999981</v>
      </c>
      <c r="K19" s="19"/>
    </row>
    <row r="20" spans="1:11" s="16" customFormat="1" ht="15" customHeight="1" x14ac:dyDescent="0.25">
      <c r="A20" s="17">
        <v>44466</v>
      </c>
      <c r="B20" s="18" t="s">
        <v>134</v>
      </c>
      <c r="C20" s="29" t="s">
        <v>135</v>
      </c>
      <c r="D20" s="19"/>
      <c r="E20" s="21">
        <v>408.69</v>
      </c>
      <c r="F20" s="20">
        <f t="shared" si="0"/>
        <v>7346.1499999999814</v>
      </c>
      <c r="K20" s="19"/>
    </row>
    <row r="21" spans="1:11" s="16" customFormat="1" ht="15" customHeight="1" x14ac:dyDescent="0.25">
      <c r="A21" s="17">
        <v>44466</v>
      </c>
      <c r="B21" s="18" t="s">
        <v>136</v>
      </c>
      <c r="C21" s="38" t="s">
        <v>137</v>
      </c>
      <c r="D21" s="19"/>
      <c r="E21" s="21">
        <v>2768.5</v>
      </c>
      <c r="F21" s="20">
        <f t="shared" si="0"/>
        <v>4577.6499999999814</v>
      </c>
      <c r="K21" s="19"/>
    </row>
    <row r="22" spans="1:11" ht="15" x14ac:dyDescent="0.25">
      <c r="A22" s="17">
        <v>44469</v>
      </c>
      <c r="B22" s="18"/>
      <c r="C22" s="29" t="s">
        <v>31</v>
      </c>
      <c r="D22" s="19"/>
      <c r="E22" s="21">
        <f>1.18+5.46+4.59+150+80</f>
        <v>241.23</v>
      </c>
      <c r="F22" s="20">
        <f t="shared" si="0"/>
        <v>4336.4199999999819</v>
      </c>
      <c r="K22" s="19"/>
    </row>
    <row r="23" spans="1:11" thickBot="1" x14ac:dyDescent="0.3">
      <c r="A23" s="17">
        <v>44469</v>
      </c>
      <c r="B23" s="18"/>
      <c r="C23" s="29" t="s">
        <v>14</v>
      </c>
      <c r="D23" s="19"/>
      <c r="E23" s="21">
        <v>175</v>
      </c>
      <c r="F23" s="20">
        <f t="shared" si="0"/>
        <v>4161.4199999999819</v>
      </c>
      <c r="K23" s="19"/>
    </row>
    <row r="24" spans="1:11" thickTop="1" x14ac:dyDescent="0.25">
      <c r="A24" s="57">
        <v>44469</v>
      </c>
      <c r="B24" s="55"/>
      <c r="C24" s="55"/>
      <c r="D24" s="22">
        <f>SUM(D21:D23)</f>
        <v>0</v>
      </c>
      <c r="E24" s="23">
        <f>SUM(E17:E23)</f>
        <v>8757.09</v>
      </c>
      <c r="F24" s="23">
        <f>+F23</f>
        <v>4161.4199999999819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x14ac:dyDescent="0.25">
      <c r="C30" s="32"/>
      <c r="D30" s="33"/>
      <c r="E30" s="33"/>
    </row>
    <row r="31" spans="1:11" x14ac:dyDescent="0.25">
      <c r="A31" s="46" t="s">
        <v>37</v>
      </c>
      <c r="B31" s="46"/>
      <c r="C31" s="46"/>
      <c r="D31" s="46"/>
      <c r="E31" s="46"/>
      <c r="F31" s="46"/>
      <c r="G31" s="36"/>
      <c r="H31" s="25"/>
    </row>
    <row r="32" spans="1:11" x14ac:dyDescent="0.25">
      <c r="A32" s="43" t="s">
        <v>17</v>
      </c>
      <c r="B32" s="43"/>
      <c r="C32" s="43"/>
      <c r="D32" s="43"/>
      <c r="E32" s="43"/>
      <c r="F32" s="43"/>
      <c r="G32" s="36"/>
      <c r="H32" s="26"/>
    </row>
    <row r="33" spans="1:11" x14ac:dyDescent="0.25">
      <c r="A33" s="30"/>
      <c r="B33" s="30"/>
      <c r="C33" s="36"/>
      <c r="D33" s="36"/>
      <c r="E33" s="36"/>
      <c r="F33" s="30"/>
      <c r="G33" s="36"/>
      <c r="H33" s="26"/>
    </row>
    <row r="34" spans="1:11" x14ac:dyDescent="0.25">
      <c r="A34" s="26"/>
      <c r="B34" s="26"/>
      <c r="C34" s="26"/>
      <c r="D34" s="34"/>
      <c r="E34" s="34"/>
      <c r="F34" s="34"/>
      <c r="G34" s="34"/>
      <c r="H34" s="27"/>
      <c r="I34" s="27"/>
      <c r="J34" s="28"/>
      <c r="K34" s="34"/>
    </row>
    <row r="36" spans="1:11" ht="15" x14ac:dyDescent="0.25">
      <c r="A36" s="44"/>
      <c r="B36" s="44"/>
      <c r="C36" s="44"/>
      <c r="D36" s="44"/>
      <c r="E36" s="44"/>
      <c r="F36" s="44"/>
    </row>
    <row r="37" spans="1:11" ht="15" x14ac:dyDescent="0.25">
      <c r="A37" s="44"/>
      <c r="B37" s="44"/>
      <c r="C37" s="44"/>
      <c r="D37" s="44"/>
      <c r="E37" s="44"/>
      <c r="F37" s="44"/>
    </row>
  </sheetData>
  <mergeCells count="14">
    <mergeCell ref="A36:F36"/>
    <mergeCell ref="A37:F37"/>
    <mergeCell ref="A11:F11"/>
    <mergeCell ref="A12:F12"/>
    <mergeCell ref="A14:C14"/>
    <mergeCell ref="A24:C24"/>
    <mergeCell ref="A31:F31"/>
    <mergeCell ref="A32:F32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529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5297" r:id="rId4"/>
      </mc:Fallback>
    </mc:AlternateContent>
    <mc:AlternateContent xmlns:mc="http://schemas.openxmlformats.org/markup-compatibility/2006">
      <mc:Choice Requires="x14">
        <oleObject progId="Word.Picture.8" shapeId="5529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5298" r:id="rId6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C0D75-8053-47D4-8A8D-88407A8875B0}">
  <dimension ref="A1:K45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0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149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f>+'CUENTA SEPTIEMBR 2021'!$F$24</f>
        <v>4161.4199999999819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44474</v>
      </c>
      <c r="B17" s="18"/>
      <c r="C17" s="29" t="s">
        <v>150</v>
      </c>
      <c r="D17" s="19"/>
      <c r="E17" s="21">
        <v>405.11</v>
      </c>
      <c r="F17" s="20">
        <f>+F14+D17-E17</f>
        <v>3756.3099999999818</v>
      </c>
      <c r="K17" s="19"/>
    </row>
    <row r="18" spans="1:11" s="16" customFormat="1" ht="15" customHeight="1" x14ac:dyDescent="0.25">
      <c r="A18" s="17">
        <v>44474</v>
      </c>
      <c r="B18" s="18"/>
      <c r="C18" s="29" t="s">
        <v>151</v>
      </c>
      <c r="D18" s="19">
        <v>54486.77</v>
      </c>
      <c r="E18" s="21"/>
      <c r="F18" s="20">
        <f t="shared" ref="F18:F29" si="0">+F17+D18-E18</f>
        <v>58243.07999999998</v>
      </c>
      <c r="K18" s="19"/>
    </row>
    <row r="19" spans="1:11" s="16" customFormat="1" ht="15" customHeight="1" x14ac:dyDescent="0.25">
      <c r="A19" s="17">
        <v>44481</v>
      </c>
      <c r="B19" s="18"/>
      <c r="C19" s="29" t="s">
        <v>150</v>
      </c>
      <c r="D19" s="19"/>
      <c r="E19" s="21">
        <v>7500</v>
      </c>
      <c r="F19" s="20">
        <f t="shared" si="0"/>
        <v>50743.07999999998</v>
      </c>
      <c r="K19" s="19"/>
    </row>
    <row r="20" spans="1:11" s="16" customFormat="1" ht="15" customHeight="1" x14ac:dyDescent="0.25">
      <c r="A20" s="17">
        <v>44481</v>
      </c>
      <c r="B20" s="18" t="s">
        <v>140</v>
      </c>
      <c r="C20" s="29" t="s">
        <v>85</v>
      </c>
      <c r="D20" s="19"/>
      <c r="E20" s="21">
        <v>17100</v>
      </c>
      <c r="F20" s="20">
        <f t="shared" si="0"/>
        <v>33643.07999999998</v>
      </c>
      <c r="K20" s="19"/>
    </row>
    <row r="21" spans="1:11" s="16" customFormat="1" ht="15" customHeight="1" x14ac:dyDescent="0.25">
      <c r="A21" s="17">
        <v>44481</v>
      </c>
      <c r="B21" s="18" t="s">
        <v>141</v>
      </c>
      <c r="C21" s="40" t="s">
        <v>142</v>
      </c>
      <c r="D21" s="19"/>
      <c r="E21" s="21">
        <v>16088.14</v>
      </c>
      <c r="F21" s="20">
        <f t="shared" si="0"/>
        <v>17554.939999999981</v>
      </c>
      <c r="K21" s="19"/>
    </row>
    <row r="22" spans="1:11" s="16" customFormat="1" ht="15" customHeight="1" x14ac:dyDescent="0.25">
      <c r="A22" s="17">
        <v>44488</v>
      </c>
      <c r="B22" s="18" t="s">
        <v>143</v>
      </c>
      <c r="C22" s="29" t="s">
        <v>16</v>
      </c>
      <c r="D22" s="19"/>
      <c r="E22" s="21">
        <v>0</v>
      </c>
      <c r="F22" s="20">
        <f t="shared" si="0"/>
        <v>17554.939999999981</v>
      </c>
      <c r="K22" s="19"/>
    </row>
    <row r="23" spans="1:11" s="16" customFormat="1" ht="15" customHeight="1" x14ac:dyDescent="0.25">
      <c r="A23" s="17">
        <v>44488</v>
      </c>
      <c r="B23" s="18" t="s">
        <v>144</v>
      </c>
      <c r="C23" s="29" t="s">
        <v>77</v>
      </c>
      <c r="D23" s="19"/>
      <c r="E23" s="21">
        <v>7581</v>
      </c>
      <c r="F23" s="20">
        <f t="shared" si="0"/>
        <v>9973.9399999999805</v>
      </c>
      <c r="K23" s="19"/>
    </row>
    <row r="24" spans="1:11" s="16" customFormat="1" ht="15" customHeight="1" x14ac:dyDescent="0.25">
      <c r="A24" s="17">
        <v>44488</v>
      </c>
      <c r="B24" s="18" t="s">
        <v>145</v>
      </c>
      <c r="C24" s="29" t="s">
        <v>16</v>
      </c>
      <c r="D24" s="19"/>
      <c r="E24" s="21">
        <v>0</v>
      </c>
      <c r="F24" s="20">
        <f t="shared" si="0"/>
        <v>9973.9399999999805</v>
      </c>
      <c r="K24" s="19"/>
    </row>
    <row r="25" spans="1:11" s="16" customFormat="1" ht="15" customHeight="1" x14ac:dyDescent="0.25">
      <c r="A25" s="17">
        <v>44488</v>
      </c>
      <c r="B25" s="18" t="s">
        <v>146</v>
      </c>
      <c r="C25" s="29" t="s">
        <v>16</v>
      </c>
      <c r="D25" s="19"/>
      <c r="E25" s="21">
        <v>0</v>
      </c>
      <c r="F25" s="20">
        <f t="shared" si="0"/>
        <v>9973.9399999999805</v>
      </c>
      <c r="K25" s="19"/>
    </row>
    <row r="26" spans="1:11" s="16" customFormat="1" ht="15" customHeight="1" x14ac:dyDescent="0.25">
      <c r="A26" s="17">
        <v>44488</v>
      </c>
      <c r="B26" s="18" t="s">
        <v>147</v>
      </c>
      <c r="C26" s="29" t="s">
        <v>16</v>
      </c>
      <c r="D26" s="19"/>
      <c r="E26" s="21">
        <v>0</v>
      </c>
      <c r="F26" s="20">
        <f t="shared" si="0"/>
        <v>9973.9399999999805</v>
      </c>
      <c r="K26" s="19"/>
    </row>
    <row r="27" spans="1:11" s="16" customFormat="1" ht="15" customHeight="1" x14ac:dyDescent="0.25">
      <c r="A27" s="17">
        <v>44488</v>
      </c>
      <c r="B27" s="18" t="s">
        <v>148</v>
      </c>
      <c r="C27" s="29" t="s">
        <v>13</v>
      </c>
      <c r="D27" s="19"/>
      <c r="E27" s="21">
        <v>397.35</v>
      </c>
      <c r="F27" s="20">
        <f t="shared" si="0"/>
        <v>9576.5899999999801</v>
      </c>
      <c r="K27" s="19"/>
    </row>
    <row r="28" spans="1:11" ht="15" x14ac:dyDescent="0.25">
      <c r="A28" s="17">
        <v>44500</v>
      </c>
      <c r="B28" s="18"/>
      <c r="C28" s="29" t="s">
        <v>31</v>
      </c>
      <c r="D28" s="19"/>
      <c r="E28" s="21">
        <f>25.65+24.13+11.25+4.15+80+7.44+0.61</f>
        <v>153.23000000000002</v>
      </c>
      <c r="F28" s="20">
        <f t="shared" si="0"/>
        <v>9423.3599999999806</v>
      </c>
      <c r="K28" s="19"/>
    </row>
    <row r="29" spans="1:11" thickBot="1" x14ac:dyDescent="0.3">
      <c r="A29" s="17">
        <v>44500</v>
      </c>
      <c r="B29" s="18"/>
      <c r="C29" s="29" t="s">
        <v>14</v>
      </c>
      <c r="D29" s="19"/>
      <c r="E29" s="21">
        <v>175</v>
      </c>
      <c r="F29" s="20">
        <f t="shared" si="0"/>
        <v>9248.3599999999806</v>
      </c>
      <c r="K29" s="19"/>
    </row>
    <row r="30" spans="1:11" thickTop="1" x14ac:dyDescent="0.25">
      <c r="A30" s="57">
        <v>44500</v>
      </c>
      <c r="B30" s="55"/>
      <c r="C30" s="55"/>
      <c r="D30" s="22">
        <f>SUM(D17:D29)</f>
        <v>54486.77</v>
      </c>
      <c r="E30" s="23">
        <f>SUM(E17:E29)</f>
        <v>49399.83</v>
      </c>
      <c r="F30" s="23">
        <f>+F29</f>
        <v>9248.3599999999806</v>
      </c>
    </row>
    <row r="31" spans="1:11" ht="18.75" customHeight="1" x14ac:dyDescent="0.25">
      <c r="F31" s="3" t="s">
        <v>10</v>
      </c>
    </row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x14ac:dyDescent="0.25">
      <c r="C36" s="32"/>
      <c r="D36" s="33"/>
      <c r="E36" s="33"/>
    </row>
    <row r="37" spans="1:11" x14ac:dyDescent="0.25">
      <c r="A37" s="46" t="s">
        <v>37</v>
      </c>
      <c r="B37" s="46"/>
      <c r="C37" s="46"/>
      <c r="D37" s="46"/>
      <c r="E37" s="46"/>
      <c r="F37" s="46"/>
      <c r="G37" s="36"/>
      <c r="H37" s="25"/>
    </row>
    <row r="38" spans="1:11" x14ac:dyDescent="0.25">
      <c r="A38" s="43" t="s">
        <v>17</v>
      </c>
      <c r="B38" s="43"/>
      <c r="C38" s="43"/>
      <c r="D38" s="43"/>
      <c r="E38" s="43"/>
      <c r="F38" s="43"/>
      <c r="G38" s="36"/>
      <c r="H38" s="26"/>
    </row>
    <row r="39" spans="1:11" x14ac:dyDescent="0.25">
      <c r="A39" s="36"/>
      <c r="B39" s="36"/>
      <c r="C39" s="36"/>
      <c r="D39" s="36"/>
      <c r="E39" s="36"/>
      <c r="F39" s="36"/>
      <c r="G39" s="36"/>
      <c r="H39" s="26"/>
    </row>
    <row r="40" spans="1:11" x14ac:dyDescent="0.25">
      <c r="A40" s="36"/>
      <c r="B40" s="36"/>
      <c r="C40" s="36"/>
      <c r="D40" s="36"/>
      <c r="E40" s="36"/>
      <c r="F40" s="36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26"/>
      <c r="B42" s="26"/>
      <c r="C42" s="26"/>
      <c r="D42" s="34"/>
      <c r="E42" s="34"/>
      <c r="F42" s="34"/>
      <c r="G42" s="34"/>
      <c r="H42" s="27"/>
      <c r="I42" s="27"/>
      <c r="J42" s="28"/>
      <c r="K42" s="34"/>
    </row>
    <row r="44" spans="1:11" ht="15" x14ac:dyDescent="0.25">
      <c r="A44" s="44"/>
      <c r="B44" s="44"/>
      <c r="C44" s="44"/>
      <c r="D44" s="44"/>
      <c r="E44" s="44"/>
      <c r="F44" s="44"/>
    </row>
    <row r="45" spans="1:11" ht="15" x14ac:dyDescent="0.25">
      <c r="A45" s="44"/>
      <c r="B45" s="44"/>
      <c r="C45" s="44"/>
      <c r="D45" s="44"/>
      <c r="E45" s="44"/>
      <c r="F45" s="44"/>
    </row>
  </sheetData>
  <mergeCells count="14">
    <mergeCell ref="A44:F44"/>
    <mergeCell ref="A45:F45"/>
    <mergeCell ref="A11:F11"/>
    <mergeCell ref="A12:F12"/>
    <mergeCell ref="A14:C14"/>
    <mergeCell ref="A30:C30"/>
    <mergeCell ref="A37:F37"/>
    <mergeCell ref="A38:F38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632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6321" r:id="rId4"/>
      </mc:Fallback>
    </mc:AlternateContent>
    <mc:AlternateContent xmlns:mc="http://schemas.openxmlformats.org/markup-compatibility/2006">
      <mc:Choice Requires="x14">
        <oleObject progId="Word.Picture.8" shapeId="5632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6322" r:id="rId6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3F60A-5432-4A00-82FD-808CC19615DA}">
  <dimension ref="A1:K4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0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152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f>+'CUENTA OCTUBRE 2021'!$F$30</f>
        <v>9248.3599999999806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44502</v>
      </c>
      <c r="B17" s="18" t="s">
        <v>154</v>
      </c>
      <c r="C17" s="29" t="s">
        <v>16</v>
      </c>
      <c r="D17" s="19"/>
      <c r="E17" s="21">
        <v>0</v>
      </c>
      <c r="F17" s="20">
        <f>+F14+D17-E17</f>
        <v>9248.3599999999806</v>
      </c>
      <c r="K17" s="19"/>
    </row>
    <row r="18" spans="1:11" s="16" customFormat="1" ht="15" customHeight="1" x14ac:dyDescent="0.25">
      <c r="A18" s="17">
        <v>44502</v>
      </c>
      <c r="B18" s="18" t="s">
        <v>155</v>
      </c>
      <c r="C18" s="29" t="s">
        <v>124</v>
      </c>
      <c r="D18" s="19"/>
      <c r="E18" s="21">
        <v>4241.72</v>
      </c>
      <c r="F18" s="20">
        <f t="shared" ref="F18:F25" si="0">+F17+D18-E18</f>
        <v>5006.6399999999803</v>
      </c>
      <c r="K18" s="19"/>
    </row>
    <row r="19" spans="1:11" s="16" customFormat="1" ht="15" customHeight="1" x14ac:dyDescent="0.25">
      <c r="A19" s="17">
        <v>44508</v>
      </c>
      <c r="B19" s="18"/>
      <c r="C19" s="29" t="s">
        <v>116</v>
      </c>
      <c r="D19" s="19"/>
      <c r="E19" s="21">
        <v>2031.78</v>
      </c>
      <c r="F19" s="20">
        <f t="shared" si="0"/>
        <v>2974.8599999999806</v>
      </c>
      <c r="K19" s="19"/>
    </row>
    <row r="20" spans="1:11" s="16" customFormat="1" ht="15" customHeight="1" x14ac:dyDescent="0.25">
      <c r="A20" s="17">
        <v>44516</v>
      </c>
      <c r="B20" s="18"/>
      <c r="C20" s="29" t="s">
        <v>151</v>
      </c>
      <c r="D20" s="19">
        <v>49650.64</v>
      </c>
      <c r="E20" s="21"/>
      <c r="F20" s="20">
        <f t="shared" si="0"/>
        <v>52625.499999999978</v>
      </c>
      <c r="K20" s="19"/>
    </row>
    <row r="21" spans="1:11" s="16" customFormat="1" ht="15" customHeight="1" x14ac:dyDescent="0.25">
      <c r="A21" s="17">
        <v>44523</v>
      </c>
      <c r="B21" s="18" t="s">
        <v>156</v>
      </c>
      <c r="C21" s="29" t="s">
        <v>157</v>
      </c>
      <c r="D21" s="19"/>
      <c r="E21" s="21">
        <v>304.24</v>
      </c>
      <c r="F21" s="20">
        <f t="shared" si="0"/>
        <v>52321.25999999998</v>
      </c>
      <c r="K21" s="19"/>
    </row>
    <row r="22" spans="1:11" s="16" customFormat="1" ht="15" customHeight="1" x14ac:dyDescent="0.25">
      <c r="A22" s="17">
        <v>44523</v>
      </c>
      <c r="B22" s="18" t="s">
        <v>158</v>
      </c>
      <c r="C22" s="40" t="s">
        <v>159</v>
      </c>
      <c r="D22" s="19"/>
      <c r="E22" s="21">
        <v>17703.27</v>
      </c>
      <c r="F22" s="20">
        <f t="shared" si="0"/>
        <v>34617.989999999976</v>
      </c>
      <c r="K22" s="19"/>
    </row>
    <row r="23" spans="1:11" s="16" customFormat="1" ht="15" customHeight="1" x14ac:dyDescent="0.25">
      <c r="A23" s="17">
        <v>44523</v>
      </c>
      <c r="B23" s="18"/>
      <c r="C23" s="40" t="s">
        <v>160</v>
      </c>
      <c r="D23" s="19"/>
      <c r="E23" s="21">
        <v>500</v>
      </c>
      <c r="F23" s="20">
        <f t="shared" si="0"/>
        <v>34117.989999999976</v>
      </c>
      <c r="K23" s="19"/>
    </row>
    <row r="24" spans="1:11" ht="15" x14ac:dyDescent="0.25">
      <c r="A24" s="17">
        <v>44530</v>
      </c>
      <c r="B24" s="18"/>
      <c r="C24" s="29" t="s">
        <v>31</v>
      </c>
      <c r="D24" s="19"/>
      <c r="E24" s="21">
        <f>11.37+0.6+80+6.36+26.55</f>
        <v>124.88</v>
      </c>
      <c r="F24" s="20">
        <f t="shared" si="0"/>
        <v>33993.109999999979</v>
      </c>
      <c r="K24" s="19"/>
    </row>
    <row r="25" spans="1:11" thickBot="1" x14ac:dyDescent="0.3">
      <c r="A25" s="17">
        <v>44530</v>
      </c>
      <c r="B25" s="18"/>
      <c r="C25" s="29" t="s">
        <v>14</v>
      </c>
      <c r="D25" s="19"/>
      <c r="E25" s="21">
        <v>175</v>
      </c>
      <c r="F25" s="20">
        <f t="shared" si="0"/>
        <v>33818.109999999979</v>
      </c>
      <c r="K25" s="19"/>
    </row>
    <row r="26" spans="1:11" thickTop="1" x14ac:dyDescent="0.25">
      <c r="A26" s="57" t="s">
        <v>153</v>
      </c>
      <c r="B26" s="55"/>
      <c r="C26" s="55"/>
      <c r="D26" s="22">
        <f>SUM(D17:D25)</f>
        <v>49650.64</v>
      </c>
      <c r="E26" s="23">
        <f>SUM(E17:E25)</f>
        <v>25080.890000000003</v>
      </c>
      <c r="F26" s="23">
        <f>+F25</f>
        <v>33818.109999999979</v>
      </c>
    </row>
    <row r="27" spans="1:11" ht="18.75" customHeight="1" x14ac:dyDescent="0.25">
      <c r="F27" s="3" t="s">
        <v>10</v>
      </c>
    </row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8.75" customHeight="1" x14ac:dyDescent="0.25"/>
    <row r="37" spans="1:11" ht="18.75" customHeight="1" x14ac:dyDescent="0.25"/>
    <row r="38" spans="1:11" x14ac:dyDescent="0.25">
      <c r="C38" s="32"/>
      <c r="D38" s="33"/>
      <c r="E38" s="33"/>
    </row>
    <row r="39" spans="1:11" x14ac:dyDescent="0.25">
      <c r="A39" s="46" t="s">
        <v>37</v>
      </c>
      <c r="B39" s="46"/>
      <c r="C39" s="46"/>
      <c r="D39" s="46"/>
      <c r="E39" s="46"/>
      <c r="F39" s="46"/>
      <c r="G39" s="36"/>
      <c r="H39" s="25"/>
    </row>
    <row r="40" spans="1:11" x14ac:dyDescent="0.25">
      <c r="A40" s="43" t="s">
        <v>17</v>
      </c>
      <c r="B40" s="43"/>
      <c r="C40" s="43"/>
      <c r="D40" s="43"/>
      <c r="E40" s="43"/>
      <c r="F40" s="43"/>
      <c r="G40" s="36"/>
      <c r="H40" s="26"/>
    </row>
    <row r="41" spans="1:11" x14ac:dyDescent="0.25">
      <c r="A41" s="36"/>
      <c r="B41" s="36"/>
      <c r="C41" s="36"/>
      <c r="D41" s="36"/>
      <c r="E41" s="36"/>
      <c r="F41" s="36"/>
      <c r="G41" s="36"/>
      <c r="H41" s="26"/>
    </row>
    <row r="42" spans="1:11" x14ac:dyDescent="0.25">
      <c r="A42" s="36"/>
      <c r="B42" s="36"/>
      <c r="C42" s="36"/>
      <c r="D42" s="36"/>
      <c r="E42" s="36"/>
      <c r="F42" s="36"/>
      <c r="G42" s="36"/>
      <c r="H42" s="26"/>
    </row>
    <row r="43" spans="1:11" x14ac:dyDescent="0.25">
      <c r="A43" s="30"/>
      <c r="B43" s="30"/>
      <c r="C43" s="36"/>
      <c r="D43" s="36"/>
      <c r="E43" s="36"/>
      <c r="F43" s="30"/>
      <c r="G43" s="36"/>
      <c r="H43" s="26"/>
    </row>
    <row r="44" spans="1:11" x14ac:dyDescent="0.25">
      <c r="A44" s="26"/>
      <c r="B44" s="26"/>
      <c r="C44" s="26"/>
      <c r="D44" s="34"/>
      <c r="E44" s="34"/>
      <c r="F44" s="34"/>
      <c r="G44" s="34"/>
      <c r="H44" s="27"/>
      <c r="I44" s="27"/>
      <c r="J44" s="28"/>
      <c r="K44" s="34"/>
    </row>
    <row r="46" spans="1:11" ht="15" x14ac:dyDescent="0.25">
      <c r="A46" s="44"/>
      <c r="B46" s="44"/>
      <c r="C46" s="44"/>
      <c r="D46" s="44"/>
      <c r="E46" s="44"/>
      <c r="F46" s="44"/>
    </row>
    <row r="47" spans="1:11" ht="15" x14ac:dyDescent="0.25">
      <c r="A47" s="44"/>
      <c r="B47" s="44"/>
      <c r="C47" s="44"/>
      <c r="D47" s="44"/>
      <c r="E47" s="44"/>
      <c r="F47" s="44"/>
    </row>
  </sheetData>
  <mergeCells count="14">
    <mergeCell ref="A46:F46"/>
    <mergeCell ref="A47:F47"/>
    <mergeCell ref="A11:F11"/>
    <mergeCell ref="A12:F12"/>
    <mergeCell ref="A14:C14"/>
    <mergeCell ref="A26:C26"/>
    <mergeCell ref="A39:F39"/>
    <mergeCell ref="A40:F40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734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7345" r:id="rId4"/>
      </mc:Fallback>
    </mc:AlternateContent>
    <mc:AlternateContent xmlns:mc="http://schemas.openxmlformats.org/markup-compatibility/2006">
      <mc:Choice Requires="x14">
        <oleObject progId="Word.Picture.8" shapeId="5734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7346" r:id="rId6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C9E7F-181B-40D4-AE78-94D0261C072B}">
  <dimension ref="A1:K46"/>
  <sheetViews>
    <sheetView showGridLines="0" topLeftCell="A4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0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161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f>+'CUENTA NOVIEMBRE 2021'!$F$26</f>
        <v>33818.109999999979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44531</v>
      </c>
      <c r="B17" s="18" t="s">
        <v>162</v>
      </c>
      <c r="C17" s="29" t="s">
        <v>163</v>
      </c>
      <c r="D17" s="19"/>
      <c r="E17" s="21">
        <v>3224.2</v>
      </c>
      <c r="F17" s="20">
        <f>+F14+D17-E17</f>
        <v>30593.909999999978</v>
      </c>
      <c r="K17" s="19"/>
    </row>
    <row r="18" spans="1:11" s="16" customFormat="1" ht="15" customHeight="1" x14ac:dyDescent="0.25">
      <c r="A18" s="17">
        <v>44537</v>
      </c>
      <c r="B18" s="18"/>
      <c r="C18" s="29" t="s">
        <v>151</v>
      </c>
      <c r="D18" s="19">
        <v>53311.21</v>
      </c>
      <c r="E18" s="21"/>
      <c r="F18" s="20">
        <f>+F17+D18-E18</f>
        <v>83905.119999999981</v>
      </c>
      <c r="K18" s="19"/>
    </row>
    <row r="19" spans="1:11" s="16" customFormat="1" ht="15" customHeight="1" x14ac:dyDescent="0.25">
      <c r="A19" s="17">
        <v>44538</v>
      </c>
      <c r="B19" s="18"/>
      <c r="C19" s="29" t="s">
        <v>169</v>
      </c>
      <c r="D19" s="19"/>
      <c r="E19" s="21">
        <v>1171.01</v>
      </c>
      <c r="F19" s="20">
        <f t="shared" ref="F19:F27" si="0">+F18+D19-E19</f>
        <v>82734.109999999986</v>
      </c>
      <c r="K19" s="19"/>
    </row>
    <row r="20" spans="1:11" s="16" customFormat="1" ht="15" customHeight="1" x14ac:dyDescent="0.25">
      <c r="A20" s="17">
        <v>44547</v>
      </c>
      <c r="B20" s="18" t="s">
        <v>164</v>
      </c>
      <c r="C20" s="29" t="s">
        <v>16</v>
      </c>
      <c r="D20" s="19"/>
      <c r="E20" s="21">
        <v>0</v>
      </c>
      <c r="F20" s="20">
        <f t="shared" si="0"/>
        <v>82734.109999999986</v>
      </c>
      <c r="K20" s="19"/>
    </row>
    <row r="21" spans="1:11" s="16" customFormat="1" ht="15" customHeight="1" x14ac:dyDescent="0.25">
      <c r="A21" s="17">
        <v>44547</v>
      </c>
      <c r="B21" s="18" t="s">
        <v>165</v>
      </c>
      <c r="C21" s="29" t="s">
        <v>16</v>
      </c>
      <c r="D21" s="19"/>
      <c r="E21" s="21">
        <v>0</v>
      </c>
      <c r="F21" s="20">
        <f t="shared" si="0"/>
        <v>82734.109999999986</v>
      </c>
      <c r="K21" s="19"/>
    </row>
    <row r="22" spans="1:11" s="16" customFormat="1" ht="15" customHeight="1" x14ac:dyDescent="0.25">
      <c r="A22" s="17">
        <v>44550</v>
      </c>
      <c r="B22" s="18" t="s">
        <v>166</v>
      </c>
      <c r="C22" s="29" t="s">
        <v>16</v>
      </c>
      <c r="D22" s="19"/>
      <c r="E22" s="21">
        <v>0</v>
      </c>
      <c r="F22" s="20">
        <f t="shared" si="0"/>
        <v>82734.109999999986</v>
      </c>
      <c r="K22" s="19"/>
    </row>
    <row r="23" spans="1:11" s="16" customFormat="1" ht="15" customHeight="1" x14ac:dyDescent="0.25">
      <c r="A23" s="17">
        <v>44551</v>
      </c>
      <c r="B23" s="18" t="s">
        <v>167</v>
      </c>
      <c r="C23" s="29" t="s">
        <v>16</v>
      </c>
      <c r="D23" s="19"/>
      <c r="E23" s="21"/>
      <c r="F23" s="20">
        <f t="shared" si="0"/>
        <v>82734.109999999986</v>
      </c>
      <c r="K23" s="19"/>
    </row>
    <row r="24" spans="1:11" s="16" customFormat="1" ht="15" customHeight="1" x14ac:dyDescent="0.25">
      <c r="A24" s="17">
        <v>44552</v>
      </c>
      <c r="B24" s="18" t="s">
        <v>168</v>
      </c>
      <c r="C24" s="40" t="s">
        <v>157</v>
      </c>
      <c r="D24" s="19"/>
      <c r="E24" s="21">
        <v>316</v>
      </c>
      <c r="F24" s="20">
        <f t="shared" si="0"/>
        <v>82418.109999999986</v>
      </c>
      <c r="K24" s="19"/>
    </row>
    <row r="25" spans="1:11" s="16" customFormat="1" ht="15" customHeight="1" x14ac:dyDescent="0.25">
      <c r="A25" s="17">
        <v>44557</v>
      </c>
      <c r="B25" s="18"/>
      <c r="C25" s="40" t="s">
        <v>170</v>
      </c>
      <c r="D25" s="19"/>
      <c r="E25" s="21">
        <v>500</v>
      </c>
      <c r="F25" s="20">
        <f t="shared" si="0"/>
        <v>81918.109999999986</v>
      </c>
      <c r="K25" s="19"/>
    </row>
    <row r="26" spans="1:11" ht="15" x14ac:dyDescent="0.25">
      <c r="A26" s="17">
        <v>44561</v>
      </c>
      <c r="B26" s="18"/>
      <c r="C26" s="29" t="s">
        <v>31</v>
      </c>
      <c r="D26" s="19"/>
      <c r="E26" s="21">
        <f>0.46+4.84+80+0.47</f>
        <v>85.77</v>
      </c>
      <c r="F26" s="20">
        <f t="shared" si="0"/>
        <v>81832.339999999982</v>
      </c>
      <c r="K26" s="19"/>
    </row>
    <row r="27" spans="1:11" thickBot="1" x14ac:dyDescent="0.3">
      <c r="A27" s="17">
        <v>44561</v>
      </c>
      <c r="B27" s="18"/>
      <c r="C27" s="29" t="s">
        <v>14</v>
      </c>
      <c r="D27" s="19"/>
      <c r="E27" s="21">
        <v>175</v>
      </c>
      <c r="F27" s="20">
        <f t="shared" si="0"/>
        <v>81657.339999999982</v>
      </c>
      <c r="K27" s="19"/>
    </row>
    <row r="28" spans="1:11" thickTop="1" x14ac:dyDescent="0.25">
      <c r="A28" s="57">
        <v>44561</v>
      </c>
      <c r="B28" s="55"/>
      <c r="C28" s="55"/>
      <c r="D28" s="22">
        <f>SUM(D17:D27)</f>
        <v>53311.21</v>
      </c>
      <c r="E28" s="23">
        <f>SUM(E17:E27)</f>
        <v>5471.9800000000005</v>
      </c>
      <c r="F28" s="23">
        <f>+F27</f>
        <v>81657.339999999982</v>
      </c>
      <c r="I28">
        <v>81657.34</v>
      </c>
    </row>
    <row r="29" spans="1:11" ht="18.75" customHeight="1" x14ac:dyDescent="0.25">
      <c r="F29" s="3" t="s">
        <v>10</v>
      </c>
    </row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46" t="s">
        <v>37</v>
      </c>
      <c r="B40" s="46"/>
      <c r="C40" s="46"/>
      <c r="D40" s="46"/>
      <c r="E40" s="46"/>
      <c r="F40" s="46"/>
      <c r="G40" s="36"/>
      <c r="H40" s="25"/>
    </row>
    <row r="41" spans="1:8" x14ac:dyDescent="0.25">
      <c r="A41" s="43" t="s">
        <v>17</v>
      </c>
      <c r="B41" s="43"/>
      <c r="C41" s="43"/>
      <c r="D41" s="43"/>
      <c r="E41" s="43"/>
      <c r="F41" s="43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44"/>
      <c r="B45" s="44"/>
      <c r="C45" s="44"/>
      <c r="D45" s="44"/>
      <c r="E45" s="44"/>
      <c r="F45" s="44"/>
    </row>
    <row r="46" spans="1:8" ht="15" x14ac:dyDescent="0.25">
      <c r="A46" s="44"/>
      <c r="B46" s="44"/>
      <c r="C46" s="44"/>
      <c r="D46" s="44"/>
      <c r="E46" s="44"/>
      <c r="F46" s="44"/>
    </row>
  </sheetData>
  <mergeCells count="14">
    <mergeCell ref="A45:F45"/>
    <mergeCell ref="A46:F46"/>
    <mergeCell ref="A11:F11"/>
    <mergeCell ref="A12:F12"/>
    <mergeCell ref="A14:C14"/>
    <mergeCell ref="A28:C28"/>
    <mergeCell ref="A40:F40"/>
    <mergeCell ref="A41:F41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836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8369" r:id="rId4"/>
      </mc:Fallback>
    </mc:AlternateContent>
    <mc:AlternateContent xmlns:mc="http://schemas.openxmlformats.org/markup-compatibility/2006">
      <mc:Choice Requires="x14">
        <oleObject progId="Word.Picture.8" shapeId="5837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8370" r:id="rId6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7C48C-C86E-45B0-913C-03F0CC258E6F}">
  <dimension ref="A1:K41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0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171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f>+'CUENTA DICIEMBRE 2021'!$F$28</f>
        <v>81657.339999999982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44592</v>
      </c>
      <c r="B17" s="18"/>
      <c r="C17" s="29" t="s">
        <v>14</v>
      </c>
      <c r="D17" s="19"/>
      <c r="E17" s="21">
        <v>175</v>
      </c>
      <c r="F17" s="20">
        <f>+F14+D17-E17</f>
        <v>81482.339999999982</v>
      </c>
      <c r="K17" s="19"/>
    </row>
    <row r="18" spans="1:11" s="16" customFormat="1" ht="15" customHeight="1" thickBot="1" x14ac:dyDescent="0.3">
      <c r="A18" s="17"/>
      <c r="B18" s="18"/>
      <c r="C18" s="29"/>
      <c r="D18" s="19"/>
      <c r="E18" s="21"/>
      <c r="F18" s="20"/>
      <c r="K18" s="19"/>
    </row>
    <row r="19" spans="1:11" thickTop="1" x14ac:dyDescent="0.25">
      <c r="A19" s="57">
        <v>44592</v>
      </c>
      <c r="B19" s="55"/>
      <c r="C19" s="55"/>
      <c r="D19" s="22">
        <f>SUM(D17:D17)</f>
        <v>0</v>
      </c>
      <c r="E19" s="23">
        <f>SUM(E17:E17)</f>
        <v>175</v>
      </c>
      <c r="F19" s="23">
        <f>+F17</f>
        <v>81482.339999999982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x14ac:dyDescent="0.25">
      <c r="C34" s="32"/>
      <c r="D34" s="33"/>
      <c r="E34" s="33"/>
    </row>
    <row r="35" spans="1:8" x14ac:dyDescent="0.25">
      <c r="A35" s="46" t="s">
        <v>37</v>
      </c>
      <c r="B35" s="46"/>
      <c r="C35" s="46"/>
      <c r="D35" s="46"/>
      <c r="E35" s="46"/>
      <c r="F35" s="46"/>
      <c r="G35" s="36"/>
      <c r="H35" s="25"/>
    </row>
    <row r="36" spans="1:8" x14ac:dyDescent="0.25">
      <c r="A36" s="43" t="s">
        <v>17</v>
      </c>
      <c r="B36" s="43"/>
      <c r="C36" s="43"/>
      <c r="D36" s="43"/>
      <c r="E36" s="43"/>
      <c r="F36" s="43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40" spans="1:8" ht="15" x14ac:dyDescent="0.25">
      <c r="A40" s="44"/>
      <c r="B40" s="44"/>
      <c r="C40" s="44"/>
      <c r="D40" s="44"/>
      <c r="E40" s="44"/>
      <c r="F40" s="44"/>
    </row>
    <row r="41" spans="1:8" ht="15" x14ac:dyDescent="0.25">
      <c r="A41" s="44"/>
      <c r="B41" s="44"/>
      <c r="C41" s="44"/>
      <c r="D41" s="44"/>
      <c r="E41" s="44"/>
      <c r="F41" s="44"/>
    </row>
  </sheetData>
  <mergeCells count="14">
    <mergeCell ref="A10:F10"/>
    <mergeCell ref="A4:F4"/>
    <mergeCell ref="A5:F5"/>
    <mergeCell ref="A6:F6"/>
    <mergeCell ref="A8:F8"/>
    <mergeCell ref="A9:F9"/>
    <mergeCell ref="A40:F40"/>
    <mergeCell ref="A41:F41"/>
    <mergeCell ref="A11:F11"/>
    <mergeCell ref="A12:F12"/>
    <mergeCell ref="A14:C14"/>
    <mergeCell ref="A19:C19"/>
    <mergeCell ref="A35:F35"/>
    <mergeCell ref="A36:F36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939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9393" r:id="rId4"/>
      </mc:Fallback>
    </mc:AlternateContent>
    <mc:AlternateContent xmlns:mc="http://schemas.openxmlformats.org/markup-compatibility/2006">
      <mc:Choice Requires="x14">
        <oleObject progId="Word.Picture.8" shapeId="5939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9394" r:id="rId6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15789-5849-4EB0-A6FE-BF6ECD345FFD}">
  <dimension ref="A1:K42"/>
  <sheetViews>
    <sheetView showGridLines="0" workbookViewId="0">
      <selection activeCell="C19" sqref="C1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0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172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f>+'CUENTA ENERO 2022'!$F$19</f>
        <v>81482.339999999982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44614</v>
      </c>
      <c r="B17" s="18" t="s">
        <v>230</v>
      </c>
      <c r="C17" t="s">
        <v>18</v>
      </c>
      <c r="D17" s="19"/>
      <c r="E17" s="21">
        <v>186.33</v>
      </c>
      <c r="F17" s="20">
        <f>+F14+D17-E17</f>
        <v>81296.00999999998</v>
      </c>
      <c r="K17" s="19"/>
    </row>
    <row r="18" spans="1:11" s="16" customFormat="1" ht="15" customHeight="1" x14ac:dyDescent="0.25">
      <c r="A18" s="17">
        <v>44614</v>
      </c>
      <c r="B18" s="18"/>
      <c r="C18" s="41" t="s">
        <v>31</v>
      </c>
      <c r="D18" s="19"/>
      <c r="E18" s="21">
        <v>80</v>
      </c>
      <c r="F18" s="20">
        <f>+F17+D18-E18</f>
        <v>81216.00999999998</v>
      </c>
      <c r="K18" s="19"/>
    </row>
    <row r="19" spans="1:11" s="16" customFormat="1" ht="15" customHeight="1" thickBot="1" x14ac:dyDescent="0.3">
      <c r="A19" s="17">
        <v>44620</v>
      </c>
      <c r="B19" s="18"/>
      <c r="C19" s="41" t="s">
        <v>14</v>
      </c>
      <c r="D19" s="19"/>
      <c r="E19" s="21">
        <v>175</v>
      </c>
      <c r="F19" s="20">
        <f>+F18+D19-E19</f>
        <v>81041.00999999998</v>
      </c>
      <c r="K19" s="19"/>
    </row>
    <row r="20" spans="1:11" thickTop="1" x14ac:dyDescent="0.25">
      <c r="A20" s="57">
        <v>44620</v>
      </c>
      <c r="B20" s="55"/>
      <c r="C20" s="55"/>
      <c r="D20" s="22">
        <f>SUM(D17:D17)</f>
        <v>0</v>
      </c>
      <c r="E20" s="23">
        <f>SUM(E17:E19)</f>
        <v>441.33000000000004</v>
      </c>
      <c r="F20" s="23">
        <f>+F14-E20</f>
        <v>81041.00999999998</v>
      </c>
    </row>
    <row r="21" spans="1:11" ht="18.75" customHeight="1" x14ac:dyDescent="0.25">
      <c r="F21" s="3" t="s">
        <v>10</v>
      </c>
    </row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2"/>
      <c r="D35" s="33"/>
      <c r="E35" s="33"/>
    </row>
    <row r="36" spans="1:8" x14ac:dyDescent="0.25">
      <c r="A36" s="46" t="s">
        <v>37</v>
      </c>
      <c r="B36" s="46"/>
      <c r="C36" s="46"/>
      <c r="D36" s="46"/>
      <c r="E36" s="46"/>
      <c r="F36" s="46"/>
      <c r="G36" s="36"/>
      <c r="H36" s="25"/>
    </row>
    <row r="37" spans="1:8" x14ac:dyDescent="0.25">
      <c r="A37" s="43" t="s">
        <v>17</v>
      </c>
      <c r="B37" s="43"/>
      <c r="C37" s="43"/>
      <c r="D37" s="43"/>
      <c r="E37" s="43"/>
      <c r="F37" s="43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1" spans="1:8" ht="15" x14ac:dyDescent="0.25">
      <c r="A41" s="44"/>
      <c r="B41" s="44"/>
      <c r="C41" s="44"/>
      <c r="D41" s="44"/>
      <c r="E41" s="44"/>
      <c r="F41" s="44"/>
    </row>
    <row r="42" spans="1:8" ht="15" x14ac:dyDescent="0.25">
      <c r="A42" s="44"/>
      <c r="B42" s="44"/>
      <c r="C42" s="44"/>
      <c r="D42" s="44"/>
      <c r="E42" s="44"/>
      <c r="F42" s="44"/>
    </row>
  </sheetData>
  <mergeCells count="14">
    <mergeCell ref="A10:F10"/>
    <mergeCell ref="A4:F4"/>
    <mergeCell ref="A5:F5"/>
    <mergeCell ref="A6:F6"/>
    <mergeCell ref="A8:F8"/>
    <mergeCell ref="A9:F9"/>
    <mergeCell ref="A41:F41"/>
    <mergeCell ref="A42:F42"/>
    <mergeCell ref="A11:F11"/>
    <mergeCell ref="A12:F12"/>
    <mergeCell ref="A14:C14"/>
    <mergeCell ref="A20:C20"/>
    <mergeCell ref="A36:F36"/>
    <mergeCell ref="A37:F37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041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0417" r:id="rId4"/>
      </mc:Fallback>
    </mc:AlternateContent>
    <mc:AlternateContent xmlns:mc="http://schemas.openxmlformats.org/markup-compatibility/2006">
      <mc:Choice Requires="x14">
        <oleObject progId="Word.Picture.8" shapeId="6041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0418" r:id="rId6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7B8E4-3CD8-43B4-B638-0CE58E2187A9}">
  <dimension ref="A1:K46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0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173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f>+'CUENTA FEBRERO 2022'!$F$20</f>
        <v>81041.00999999998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44628</v>
      </c>
      <c r="B17" s="18" t="s">
        <v>174</v>
      </c>
      <c r="C17" t="s">
        <v>16</v>
      </c>
      <c r="D17" s="19"/>
      <c r="E17" s="21">
        <v>0</v>
      </c>
      <c r="F17" s="20">
        <f>+F14+D17-E17</f>
        <v>81041.00999999998</v>
      </c>
      <c r="K17" s="19"/>
    </row>
    <row r="18" spans="1:11" s="16" customFormat="1" ht="15" customHeight="1" x14ac:dyDescent="0.25">
      <c r="A18" s="17">
        <v>44628</v>
      </c>
      <c r="B18" s="18" t="s">
        <v>175</v>
      </c>
      <c r="C18" t="s">
        <v>16</v>
      </c>
      <c r="D18" s="19"/>
      <c r="E18" s="21">
        <v>0</v>
      </c>
      <c r="F18" s="20">
        <f>+F17+D18-E18</f>
        <v>81041.00999999998</v>
      </c>
      <c r="K18" s="19"/>
    </row>
    <row r="19" spans="1:11" s="16" customFormat="1" ht="15" customHeight="1" x14ac:dyDescent="0.25">
      <c r="A19" s="17">
        <v>44628</v>
      </c>
      <c r="B19" s="18" t="s">
        <v>176</v>
      </c>
      <c r="C19" t="s">
        <v>16</v>
      </c>
      <c r="D19" s="19"/>
      <c r="E19" s="21">
        <v>0</v>
      </c>
      <c r="F19" s="20">
        <f>+F18+D19-E19</f>
        <v>81041.00999999998</v>
      </c>
      <c r="K19" s="19"/>
    </row>
    <row r="20" spans="1:11" s="16" customFormat="1" ht="15" customHeight="1" x14ac:dyDescent="0.25">
      <c r="A20" s="17">
        <v>44628</v>
      </c>
      <c r="B20" s="18" t="s">
        <v>177</v>
      </c>
      <c r="C20" t="s">
        <v>13</v>
      </c>
      <c r="D20" s="19"/>
      <c r="E20" s="21">
        <v>516.88</v>
      </c>
      <c r="F20" s="20">
        <f t="shared" ref="F20:F32" si="0">+F19+D20-E20</f>
        <v>80524.129999999976</v>
      </c>
      <c r="K20" s="19"/>
    </row>
    <row r="21" spans="1:11" s="16" customFormat="1" ht="15" customHeight="1" x14ac:dyDescent="0.25">
      <c r="A21" s="17">
        <v>44628</v>
      </c>
      <c r="B21" s="18" t="s">
        <v>178</v>
      </c>
      <c r="C21" t="s">
        <v>179</v>
      </c>
      <c r="D21" s="19"/>
      <c r="E21" s="21">
        <v>5131.4399999999996</v>
      </c>
      <c r="F21" s="20">
        <f t="shared" si="0"/>
        <v>75392.689999999973</v>
      </c>
      <c r="K21" s="19"/>
    </row>
    <row r="22" spans="1:11" s="16" customFormat="1" ht="15" customHeight="1" x14ac:dyDescent="0.25">
      <c r="A22" s="17">
        <v>44628</v>
      </c>
      <c r="B22" s="18" t="s">
        <v>180</v>
      </c>
      <c r="C22" t="s">
        <v>135</v>
      </c>
      <c r="D22" s="19"/>
      <c r="E22" s="21">
        <v>1315.27</v>
      </c>
      <c r="F22" s="20">
        <f t="shared" si="0"/>
        <v>74077.419999999969</v>
      </c>
      <c r="K22" s="19"/>
    </row>
    <row r="23" spans="1:11" s="16" customFormat="1" ht="15" customHeight="1" x14ac:dyDescent="0.25">
      <c r="A23" s="17">
        <v>44634</v>
      </c>
      <c r="B23" s="18" t="s">
        <v>181</v>
      </c>
      <c r="C23" t="s">
        <v>16</v>
      </c>
      <c r="D23" s="19"/>
      <c r="E23" s="21">
        <v>0</v>
      </c>
      <c r="F23" s="20">
        <f t="shared" si="0"/>
        <v>74077.419999999969</v>
      </c>
      <c r="K23" s="19"/>
    </row>
    <row r="24" spans="1:11" s="16" customFormat="1" ht="15" customHeight="1" x14ac:dyDescent="0.25">
      <c r="A24" s="17">
        <v>44634</v>
      </c>
      <c r="B24" s="18" t="s">
        <v>182</v>
      </c>
      <c r="C24" t="s">
        <v>16</v>
      </c>
      <c r="D24" s="19"/>
      <c r="E24" s="21">
        <v>0</v>
      </c>
      <c r="F24" s="20">
        <f t="shared" si="0"/>
        <v>74077.419999999969</v>
      </c>
      <c r="K24" s="19"/>
    </row>
    <row r="25" spans="1:11" s="16" customFormat="1" ht="15" customHeight="1" x14ac:dyDescent="0.25">
      <c r="A25" s="17">
        <v>44634</v>
      </c>
      <c r="B25" s="18" t="s">
        <v>184</v>
      </c>
      <c r="C25" t="s">
        <v>16</v>
      </c>
      <c r="D25" s="19"/>
      <c r="E25" s="21">
        <v>0</v>
      </c>
      <c r="F25" s="20">
        <f t="shared" si="0"/>
        <v>74077.419999999969</v>
      </c>
      <c r="K25" s="19"/>
    </row>
    <row r="26" spans="1:11" s="16" customFormat="1" ht="15" customHeight="1" x14ac:dyDescent="0.25">
      <c r="A26" s="17">
        <v>44634</v>
      </c>
      <c r="B26" s="18" t="s">
        <v>185</v>
      </c>
      <c r="C26" t="s">
        <v>16</v>
      </c>
      <c r="D26" s="19"/>
      <c r="E26" s="21">
        <v>0</v>
      </c>
      <c r="F26" s="20">
        <f t="shared" si="0"/>
        <v>74077.419999999969</v>
      </c>
      <c r="K26" s="19"/>
    </row>
    <row r="27" spans="1:11" s="16" customFormat="1" ht="15" customHeight="1" x14ac:dyDescent="0.25">
      <c r="A27" s="17">
        <v>44634</v>
      </c>
      <c r="B27" s="18" t="s">
        <v>186</v>
      </c>
      <c r="C27" t="s">
        <v>183</v>
      </c>
      <c r="D27" s="19"/>
      <c r="E27" s="21">
        <v>37500</v>
      </c>
      <c r="F27" s="20">
        <f t="shared" si="0"/>
        <v>36577.419999999969</v>
      </c>
      <c r="K27" s="19"/>
    </row>
    <row r="28" spans="1:11" s="16" customFormat="1" ht="15" customHeight="1" x14ac:dyDescent="0.25">
      <c r="A28" s="17">
        <v>44635</v>
      </c>
      <c r="B28" s="18" t="s">
        <v>187</v>
      </c>
      <c r="C28" t="s">
        <v>188</v>
      </c>
      <c r="D28" s="19"/>
      <c r="E28" s="21">
        <v>12600</v>
      </c>
      <c r="F28" s="20">
        <f t="shared" si="0"/>
        <v>23977.419999999969</v>
      </c>
      <c r="K28" s="19"/>
    </row>
    <row r="29" spans="1:11" s="16" customFormat="1" ht="15" customHeight="1" x14ac:dyDescent="0.25">
      <c r="A29" s="17">
        <v>44635</v>
      </c>
      <c r="B29" s="18" t="s">
        <v>189</v>
      </c>
      <c r="C29" t="s">
        <v>190</v>
      </c>
      <c r="D29" s="19"/>
      <c r="E29" s="21">
        <v>2242.79</v>
      </c>
      <c r="F29" s="20">
        <f t="shared" si="0"/>
        <v>21734.629999999968</v>
      </c>
      <c r="K29" s="19"/>
    </row>
    <row r="30" spans="1:11" s="16" customFormat="1" ht="15" customHeight="1" x14ac:dyDescent="0.25">
      <c r="A30" s="17">
        <v>44642</v>
      </c>
      <c r="B30" s="18"/>
      <c r="C30" t="s">
        <v>81</v>
      </c>
      <c r="D30" s="19">
        <v>374977.92</v>
      </c>
      <c r="E30" s="21"/>
      <c r="F30" s="20">
        <f t="shared" si="0"/>
        <v>396712.54999999993</v>
      </c>
      <c r="K30" s="19"/>
    </row>
    <row r="31" spans="1:11" s="16" customFormat="1" ht="15" customHeight="1" x14ac:dyDescent="0.25">
      <c r="A31" s="17">
        <v>44651</v>
      </c>
      <c r="B31" s="18"/>
      <c r="C31" s="41" t="s">
        <v>191</v>
      </c>
      <c r="D31" s="19"/>
      <c r="E31" s="21">
        <f>18.9+56.25+7.7+1.97+0.78</f>
        <v>85.600000000000009</v>
      </c>
      <c r="F31" s="20">
        <f t="shared" si="0"/>
        <v>396626.94999999995</v>
      </c>
      <c r="K31" s="19"/>
    </row>
    <row r="32" spans="1:11" s="16" customFormat="1" ht="15" customHeight="1" thickBot="1" x14ac:dyDescent="0.3">
      <c r="A32" s="17">
        <v>44651</v>
      </c>
      <c r="B32" s="18"/>
      <c r="C32" s="41" t="s">
        <v>14</v>
      </c>
      <c r="D32" s="19"/>
      <c r="E32" s="21">
        <v>175</v>
      </c>
      <c r="F32" s="20">
        <f t="shared" si="0"/>
        <v>396451.94999999995</v>
      </c>
      <c r="K32" s="19"/>
    </row>
    <row r="33" spans="1:8" thickTop="1" x14ac:dyDescent="0.25">
      <c r="A33" s="57">
        <v>44651</v>
      </c>
      <c r="B33" s="55"/>
      <c r="C33" s="55"/>
      <c r="D33" s="22">
        <f>SUM(D17:D32)</f>
        <v>374977.92</v>
      </c>
      <c r="E33" s="22">
        <f>SUM(E17:E32)</f>
        <v>59566.979999999996</v>
      </c>
      <c r="F33" s="23">
        <f>+F32</f>
        <v>396451.94999999995</v>
      </c>
    </row>
    <row r="34" spans="1:8" ht="18.75" customHeight="1" x14ac:dyDescent="0.25">
      <c r="F34" s="3" t="s">
        <v>10</v>
      </c>
    </row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46" t="s">
        <v>37</v>
      </c>
      <c r="B40" s="46"/>
      <c r="C40" s="46"/>
      <c r="D40" s="46"/>
      <c r="E40" s="46"/>
      <c r="F40" s="46"/>
      <c r="G40" s="36"/>
      <c r="H40" s="25"/>
    </row>
    <row r="41" spans="1:8" x14ac:dyDescent="0.25">
      <c r="A41" s="43" t="s">
        <v>17</v>
      </c>
      <c r="B41" s="43"/>
      <c r="C41" s="43"/>
      <c r="D41" s="43"/>
      <c r="E41" s="43"/>
      <c r="F41" s="43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44"/>
      <c r="B45" s="44"/>
      <c r="C45" s="44"/>
      <c r="D45" s="44"/>
      <c r="E45" s="44"/>
      <c r="F45" s="44"/>
    </row>
    <row r="46" spans="1:8" ht="15" x14ac:dyDescent="0.25">
      <c r="A46" s="44"/>
      <c r="B46" s="44"/>
      <c r="C46" s="44"/>
      <c r="D46" s="44"/>
      <c r="E46" s="44"/>
      <c r="F46" s="44"/>
    </row>
  </sheetData>
  <mergeCells count="14">
    <mergeCell ref="A10:F10"/>
    <mergeCell ref="A4:F4"/>
    <mergeCell ref="A5:F5"/>
    <mergeCell ref="A6:F6"/>
    <mergeCell ref="A8:F8"/>
    <mergeCell ref="A9:F9"/>
    <mergeCell ref="A45:F45"/>
    <mergeCell ref="A46:F46"/>
    <mergeCell ref="A11:F11"/>
    <mergeCell ref="A12:F12"/>
    <mergeCell ref="A14:C14"/>
    <mergeCell ref="A33:C33"/>
    <mergeCell ref="A40:F40"/>
    <mergeCell ref="A41:F41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144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1441" r:id="rId4"/>
      </mc:Fallback>
    </mc:AlternateContent>
    <mc:AlternateContent xmlns:mc="http://schemas.openxmlformats.org/markup-compatibility/2006">
      <mc:Choice Requires="x14">
        <oleObject progId="Word.Picture.8" shapeId="6144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144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C7A05-2342-474D-9521-C325FAEA4B57}">
  <dimension ref="A1:K46"/>
  <sheetViews>
    <sheetView showGridLines="0" topLeftCell="A4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0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194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f>+'CUENTA MARZO 2022 '!$F$33</f>
        <v>396451.94999999995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44659</v>
      </c>
      <c r="B17" s="18" t="s">
        <v>192</v>
      </c>
      <c r="C17" t="s">
        <v>183</v>
      </c>
      <c r="D17" s="19"/>
      <c r="E17" s="21">
        <v>21771.8</v>
      </c>
      <c r="F17" s="20">
        <f>+F14+D17-E17</f>
        <v>374680.14999999997</v>
      </c>
      <c r="K17" s="19"/>
    </row>
    <row r="18" spans="1:11" s="16" customFormat="1" ht="15" customHeight="1" x14ac:dyDescent="0.25">
      <c r="A18" s="17">
        <v>44662</v>
      </c>
      <c r="B18" s="18"/>
      <c r="C18" t="s">
        <v>128</v>
      </c>
      <c r="D18" s="19"/>
      <c r="E18" s="21">
        <v>1865.74</v>
      </c>
      <c r="F18" s="20">
        <f>+F17+D18-E18</f>
        <v>372814.41</v>
      </c>
      <c r="K18" s="19"/>
    </row>
    <row r="19" spans="1:11" s="16" customFormat="1" ht="15" customHeight="1" x14ac:dyDescent="0.25">
      <c r="A19" s="17">
        <v>44662</v>
      </c>
      <c r="B19" s="18"/>
      <c r="C19" t="s">
        <v>128</v>
      </c>
      <c r="D19" s="19"/>
      <c r="E19" s="21">
        <v>2520</v>
      </c>
      <c r="F19" s="20">
        <f>+F18+D19-E19</f>
        <v>370294.41</v>
      </c>
      <c r="K19" s="19"/>
    </row>
    <row r="20" spans="1:11" s="16" customFormat="1" ht="15" customHeight="1" x14ac:dyDescent="0.25">
      <c r="A20" s="17">
        <v>44680</v>
      </c>
      <c r="B20" s="18" t="s">
        <v>193</v>
      </c>
      <c r="C20" t="s">
        <v>16</v>
      </c>
      <c r="D20" s="19"/>
      <c r="E20" s="21">
        <v>0</v>
      </c>
      <c r="F20" s="20">
        <f>+F19+D20-E20</f>
        <v>370294.41</v>
      </c>
      <c r="K20" s="19"/>
    </row>
    <row r="21" spans="1:11" s="16" customFormat="1" ht="15" customHeight="1" x14ac:dyDescent="0.25">
      <c r="A21" s="17">
        <v>44681</v>
      </c>
      <c r="B21" s="18"/>
      <c r="C21" s="41" t="s">
        <v>191</v>
      </c>
      <c r="D21" s="19"/>
      <c r="E21" s="21">
        <f>32.66+80+80</f>
        <v>192.66</v>
      </c>
      <c r="F21" s="20">
        <f>+F20+D21-E21</f>
        <v>370101.75</v>
      </c>
      <c r="K21" s="19"/>
    </row>
    <row r="22" spans="1:11" s="16" customFormat="1" ht="15" customHeight="1" thickBot="1" x14ac:dyDescent="0.3">
      <c r="A22" s="17">
        <v>44681</v>
      </c>
      <c r="B22" s="18"/>
      <c r="C22" s="41" t="s">
        <v>14</v>
      </c>
      <c r="D22" s="19"/>
      <c r="E22" s="21">
        <v>175</v>
      </c>
      <c r="F22" s="20">
        <f>+F21+D22-E22</f>
        <v>369926.75</v>
      </c>
      <c r="K22" s="19"/>
    </row>
    <row r="23" spans="1:11" thickTop="1" x14ac:dyDescent="0.25">
      <c r="A23" s="57">
        <v>44681</v>
      </c>
      <c r="B23" s="55"/>
      <c r="C23" s="55"/>
      <c r="D23" s="22">
        <f>SUM(D17:D22)</f>
        <v>0</v>
      </c>
      <c r="E23" s="22">
        <f>SUM(E17:E22)</f>
        <v>26525.200000000001</v>
      </c>
      <c r="F23" s="23">
        <f>+F14+D23-E23</f>
        <v>369926.74999999994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46" t="s">
        <v>37</v>
      </c>
      <c r="B40" s="46"/>
      <c r="C40" s="46"/>
      <c r="D40" s="46"/>
      <c r="E40" s="46"/>
      <c r="F40" s="46"/>
      <c r="G40" s="36"/>
      <c r="H40" s="25"/>
    </row>
    <row r="41" spans="1:8" x14ac:dyDescent="0.25">
      <c r="A41" s="43" t="s">
        <v>17</v>
      </c>
      <c r="B41" s="43"/>
      <c r="C41" s="43"/>
      <c r="D41" s="43"/>
      <c r="E41" s="43"/>
      <c r="F41" s="43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44"/>
      <c r="B45" s="44"/>
      <c r="C45" s="44"/>
      <c r="D45" s="44"/>
      <c r="E45" s="44"/>
      <c r="F45" s="44"/>
    </row>
    <row r="46" spans="1:8" ht="15" x14ac:dyDescent="0.25">
      <c r="A46" s="44"/>
      <c r="B46" s="44"/>
      <c r="C46" s="44"/>
      <c r="D46" s="44"/>
      <c r="E46" s="44"/>
      <c r="F46" s="44"/>
    </row>
  </sheetData>
  <mergeCells count="14">
    <mergeCell ref="A10:F10"/>
    <mergeCell ref="A4:F4"/>
    <mergeCell ref="A5:F5"/>
    <mergeCell ref="A6:F6"/>
    <mergeCell ref="A8:F8"/>
    <mergeCell ref="A9:F9"/>
    <mergeCell ref="A45:F45"/>
    <mergeCell ref="A46:F46"/>
    <mergeCell ref="A11:F11"/>
    <mergeCell ref="A12:F12"/>
    <mergeCell ref="A14:C14"/>
    <mergeCell ref="A23:C23"/>
    <mergeCell ref="A40:F40"/>
    <mergeCell ref="A41:F41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348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3489" r:id="rId4"/>
      </mc:Fallback>
    </mc:AlternateContent>
    <mc:AlternateContent xmlns:mc="http://schemas.openxmlformats.org/markup-compatibility/2006">
      <mc:Choice Requires="x14">
        <oleObject progId="Word.Picture.8" shapeId="6349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3490" r:id="rId6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C5CBC-F532-4F23-B177-8858D8CFA478}">
  <dimension ref="A1:K46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0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195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f>+'CUENTA ABRIL 2022 (2)'!F23</f>
        <v>369926.74999999994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44685</v>
      </c>
      <c r="B17" s="18" t="s">
        <v>196</v>
      </c>
      <c r="C17" t="s">
        <v>16</v>
      </c>
      <c r="D17" s="19"/>
      <c r="E17" s="21">
        <v>0</v>
      </c>
      <c r="F17" s="20">
        <f>+F14+D17-E17</f>
        <v>369926.74999999994</v>
      </c>
      <c r="K17" s="19"/>
    </row>
    <row r="18" spans="1:11" s="16" customFormat="1" ht="15" customHeight="1" x14ac:dyDescent="0.25">
      <c r="A18" s="17">
        <v>44685</v>
      </c>
      <c r="B18" s="18" t="s">
        <v>197</v>
      </c>
      <c r="C18" t="s">
        <v>16</v>
      </c>
      <c r="D18" s="19"/>
      <c r="E18" s="21">
        <v>0</v>
      </c>
      <c r="F18" s="20">
        <f>+F17+D18-E18</f>
        <v>369926.74999999994</v>
      </c>
      <c r="K18" s="19"/>
    </row>
    <row r="19" spans="1:11" s="16" customFormat="1" ht="15" customHeight="1" x14ac:dyDescent="0.25">
      <c r="A19" s="17">
        <v>44685</v>
      </c>
      <c r="B19" s="18" t="s">
        <v>198</v>
      </c>
      <c r="C19" t="s">
        <v>16</v>
      </c>
      <c r="D19" s="19"/>
      <c r="E19" s="21">
        <v>0</v>
      </c>
      <c r="F19" s="20">
        <f>+F18+D19-E19</f>
        <v>369926.74999999994</v>
      </c>
      <c r="K19" s="19"/>
    </row>
    <row r="20" spans="1:11" s="16" customFormat="1" ht="15" customHeight="1" x14ac:dyDescent="0.25">
      <c r="A20" s="17">
        <v>44685</v>
      </c>
      <c r="B20" s="18" t="s">
        <v>199</v>
      </c>
      <c r="C20" t="s">
        <v>183</v>
      </c>
      <c r="D20" s="19"/>
      <c r="E20" s="21">
        <v>21898.49</v>
      </c>
      <c r="F20" s="20">
        <f>+F19+D20-E20</f>
        <v>348028.25999999995</v>
      </c>
      <c r="K20" s="19"/>
    </row>
    <row r="21" spans="1:11" s="16" customFormat="1" ht="15" customHeight="1" x14ac:dyDescent="0.25">
      <c r="A21" s="17">
        <v>44712</v>
      </c>
      <c r="B21" s="18"/>
      <c r="C21" s="41" t="s">
        <v>191</v>
      </c>
      <c r="D21" s="19"/>
      <c r="E21" s="21">
        <v>32.85</v>
      </c>
      <c r="F21" s="20">
        <f>+F20+D21-E21</f>
        <v>347995.41</v>
      </c>
      <c r="K21" s="19"/>
    </row>
    <row r="22" spans="1:11" s="16" customFormat="1" ht="15" customHeight="1" thickBot="1" x14ac:dyDescent="0.3">
      <c r="A22" s="17">
        <v>44712</v>
      </c>
      <c r="B22" s="18"/>
      <c r="C22" s="41" t="s">
        <v>14</v>
      </c>
      <c r="D22" s="19"/>
      <c r="E22" s="21">
        <v>175</v>
      </c>
      <c r="F22" s="20">
        <f>+F21+D22-E22</f>
        <v>347820.41</v>
      </c>
      <c r="K22" s="19"/>
    </row>
    <row r="23" spans="1:11" thickTop="1" x14ac:dyDescent="0.25">
      <c r="A23" s="57">
        <v>44712</v>
      </c>
      <c r="B23" s="55"/>
      <c r="C23" s="55"/>
      <c r="D23" s="22">
        <f>SUM(D17:D22)</f>
        <v>0</v>
      </c>
      <c r="E23" s="22">
        <f>SUM(E17:E22)</f>
        <v>22106.34</v>
      </c>
      <c r="F23" s="23">
        <f>+F14+D23-E23</f>
        <v>347820.40999999992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46" t="s">
        <v>37</v>
      </c>
      <c r="B40" s="46"/>
      <c r="C40" s="46"/>
      <c r="D40" s="46"/>
      <c r="E40" s="46"/>
      <c r="F40" s="46"/>
      <c r="G40" s="36"/>
      <c r="H40" s="25"/>
    </row>
    <row r="41" spans="1:8" x14ac:dyDescent="0.25">
      <c r="A41" s="43" t="s">
        <v>17</v>
      </c>
      <c r="B41" s="43"/>
      <c r="C41" s="43"/>
      <c r="D41" s="43"/>
      <c r="E41" s="43"/>
      <c r="F41" s="43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44"/>
      <c r="B45" s="44"/>
      <c r="C45" s="44"/>
      <c r="D45" s="44"/>
      <c r="E45" s="44"/>
      <c r="F45" s="44"/>
    </row>
    <row r="46" spans="1:8" ht="15" x14ac:dyDescent="0.25">
      <c r="A46" s="44"/>
      <c r="B46" s="44"/>
      <c r="C46" s="44"/>
      <c r="D46" s="44"/>
      <c r="E46" s="44"/>
      <c r="F46" s="44"/>
    </row>
  </sheetData>
  <mergeCells count="14">
    <mergeCell ref="A45:F45"/>
    <mergeCell ref="A46:F46"/>
    <mergeCell ref="A11:F11"/>
    <mergeCell ref="A12:F12"/>
    <mergeCell ref="A14:C14"/>
    <mergeCell ref="A23:C23"/>
    <mergeCell ref="A40:F40"/>
    <mergeCell ref="A41:F41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246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2465" r:id="rId4"/>
      </mc:Fallback>
    </mc:AlternateContent>
    <mc:AlternateContent xmlns:mc="http://schemas.openxmlformats.org/markup-compatibility/2006">
      <mc:Choice Requires="x14">
        <oleObject progId="Word.Picture.8" shapeId="6246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2466" r:id="rId6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8C04A-EB9E-4CE5-8655-BD041A26273E}">
  <dimension ref="A1:K45"/>
  <sheetViews>
    <sheetView showGridLines="0" workbookViewId="0">
      <selection activeCell="H8" sqref="H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0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200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f>+'CUENTA MAYO  2022'!$F$23</f>
        <v>347820.40999999992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44720</v>
      </c>
      <c r="B17" s="18" t="s">
        <v>201</v>
      </c>
      <c r="C17" t="s">
        <v>183</v>
      </c>
      <c r="D17" s="19"/>
      <c r="E17" s="21">
        <v>25179.88</v>
      </c>
      <c r="F17" s="20">
        <f>+F14+D17-E17</f>
        <v>322640.52999999991</v>
      </c>
      <c r="K17" s="19"/>
    </row>
    <row r="18" spans="1:11" s="16" customFormat="1" ht="15" customHeight="1" x14ac:dyDescent="0.25">
      <c r="A18" s="17">
        <v>44722</v>
      </c>
      <c r="B18" s="18" t="s">
        <v>229</v>
      </c>
      <c r="C18" t="s">
        <v>228</v>
      </c>
      <c r="D18" s="19"/>
      <c r="E18" s="21">
        <v>35215.86</v>
      </c>
      <c r="F18" s="20">
        <f>+F17+D18-E18</f>
        <v>287424.66999999993</v>
      </c>
      <c r="K18" s="19"/>
    </row>
    <row r="19" spans="1:11" s="16" customFormat="1" ht="15" customHeight="1" x14ac:dyDescent="0.25">
      <c r="A19" s="17">
        <v>44739</v>
      </c>
      <c r="B19" s="18" t="s">
        <v>202</v>
      </c>
      <c r="C19" t="s">
        <v>16</v>
      </c>
      <c r="D19" s="19"/>
      <c r="E19" s="21">
        <v>0</v>
      </c>
      <c r="F19" s="20">
        <f>+F18+D19-E19</f>
        <v>287424.66999999993</v>
      </c>
      <c r="K19" s="19"/>
    </row>
    <row r="20" spans="1:11" s="16" customFormat="1" ht="15" customHeight="1" x14ac:dyDescent="0.25">
      <c r="A20" s="17">
        <v>44739</v>
      </c>
      <c r="B20" s="18" t="s">
        <v>203</v>
      </c>
      <c r="C20" t="s">
        <v>53</v>
      </c>
      <c r="D20" s="19"/>
      <c r="E20" s="21">
        <v>0</v>
      </c>
      <c r="F20" s="20">
        <f>+F19+D20-E20</f>
        <v>287424.66999999993</v>
      </c>
      <c r="K20" s="19"/>
    </row>
    <row r="21" spans="1:11" s="16" customFormat="1" ht="15" customHeight="1" x14ac:dyDescent="0.25">
      <c r="A21" s="17">
        <v>44739</v>
      </c>
      <c r="B21" s="18" t="s">
        <v>205</v>
      </c>
      <c r="C21" t="s">
        <v>16</v>
      </c>
      <c r="D21" s="19"/>
      <c r="E21" s="21">
        <v>0</v>
      </c>
      <c r="F21" s="20">
        <f t="shared" ref="F21:F23" si="0">+F20+D21-E21</f>
        <v>287424.66999999993</v>
      </c>
      <c r="K21" s="19"/>
    </row>
    <row r="22" spans="1:11" s="16" customFormat="1" ht="15" customHeight="1" x14ac:dyDescent="0.25">
      <c r="A22" s="17">
        <v>44742</v>
      </c>
      <c r="B22" s="18"/>
      <c r="C22" s="41" t="s">
        <v>191</v>
      </c>
      <c r="D22" s="19"/>
      <c r="E22" s="21">
        <f>37.77+52.82</f>
        <v>90.59</v>
      </c>
      <c r="F22" s="20">
        <f t="shared" si="0"/>
        <v>287334.0799999999</v>
      </c>
      <c r="K22" s="19"/>
    </row>
    <row r="23" spans="1:11" s="16" customFormat="1" ht="15" customHeight="1" thickBot="1" x14ac:dyDescent="0.3">
      <c r="A23" s="17">
        <v>44742</v>
      </c>
      <c r="B23" s="18"/>
      <c r="C23" s="41" t="s">
        <v>14</v>
      </c>
      <c r="D23" s="19"/>
      <c r="E23" s="21">
        <v>175</v>
      </c>
      <c r="F23" s="20">
        <f t="shared" si="0"/>
        <v>287159.0799999999</v>
      </c>
      <c r="K23" s="19"/>
    </row>
    <row r="24" spans="1:11" thickTop="1" x14ac:dyDescent="0.25">
      <c r="A24" s="57">
        <v>44742</v>
      </c>
      <c r="B24" s="55"/>
      <c r="C24" s="55"/>
      <c r="D24" s="22">
        <f>SUM(D17:D23)</f>
        <v>0</v>
      </c>
      <c r="E24" s="22">
        <f>SUM(E17:E23)</f>
        <v>60661.33</v>
      </c>
      <c r="F24" s="23">
        <f>+F14+D24-E24</f>
        <v>287159.0799999999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2"/>
      <c r="D38" s="33"/>
      <c r="E38" s="33"/>
    </row>
    <row r="39" spans="1:8" x14ac:dyDescent="0.25">
      <c r="A39" s="46" t="s">
        <v>37</v>
      </c>
      <c r="B39" s="46"/>
      <c r="C39" s="46"/>
      <c r="D39" s="46"/>
      <c r="E39" s="46"/>
      <c r="F39" s="46"/>
      <c r="G39" s="36"/>
      <c r="H39" s="25"/>
    </row>
    <row r="40" spans="1:8" x14ac:dyDescent="0.25">
      <c r="A40" s="43" t="s">
        <v>17</v>
      </c>
      <c r="B40" s="43"/>
      <c r="C40" s="43"/>
      <c r="D40" s="43"/>
      <c r="E40" s="43"/>
      <c r="F40" s="43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4" spans="1:8" ht="15" x14ac:dyDescent="0.25">
      <c r="A44" s="44"/>
      <c r="B44" s="44"/>
      <c r="C44" s="44"/>
      <c r="D44" s="44"/>
      <c r="E44" s="44"/>
      <c r="F44" s="44"/>
    </row>
    <row r="45" spans="1:8" ht="15" x14ac:dyDescent="0.25">
      <c r="A45" s="44"/>
      <c r="B45" s="44"/>
      <c r="C45" s="44"/>
      <c r="D45" s="44"/>
      <c r="E45" s="44"/>
      <c r="F45" s="44"/>
    </row>
  </sheetData>
  <mergeCells count="14">
    <mergeCell ref="A44:F44"/>
    <mergeCell ref="A45:F45"/>
    <mergeCell ref="A11:F11"/>
    <mergeCell ref="A12:F12"/>
    <mergeCell ref="A14:C14"/>
    <mergeCell ref="A24:C24"/>
    <mergeCell ref="A39:F39"/>
    <mergeCell ref="A40:F40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553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5537" r:id="rId4"/>
      </mc:Fallback>
    </mc:AlternateContent>
    <mc:AlternateContent xmlns:mc="http://schemas.openxmlformats.org/markup-compatibility/2006">
      <mc:Choice Requires="x14">
        <oleObject progId="Word.Picture.8" shapeId="6553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5538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E8CC4-F1B2-4DC1-924A-2F55E077D104}">
  <dimension ref="A1:K46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0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36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v>139539.78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44208</v>
      </c>
      <c r="B17" s="18" t="s">
        <v>32</v>
      </c>
      <c r="C17" s="29" t="s">
        <v>18</v>
      </c>
      <c r="D17" s="19">
        <v>0</v>
      </c>
      <c r="E17" s="21">
        <v>2241.5</v>
      </c>
      <c r="F17" s="20">
        <f>+F14+D17-E17</f>
        <v>137298.28</v>
      </c>
      <c r="K17" s="19"/>
    </row>
    <row r="18" spans="1:11" ht="15" x14ac:dyDescent="0.25">
      <c r="A18" s="17">
        <v>44208</v>
      </c>
      <c r="B18" s="18" t="s">
        <v>33</v>
      </c>
      <c r="C18" s="29" t="s">
        <v>18</v>
      </c>
      <c r="D18" s="19"/>
      <c r="E18" s="21">
        <v>3006</v>
      </c>
      <c r="F18" s="20">
        <f t="shared" ref="F18:F23" si="0">+F17+D18-E18</f>
        <v>134292.28</v>
      </c>
      <c r="K18" s="19"/>
    </row>
    <row r="19" spans="1:11" ht="15" x14ac:dyDescent="0.25">
      <c r="A19" s="17">
        <v>44208</v>
      </c>
      <c r="B19" s="18" t="s">
        <v>34</v>
      </c>
      <c r="C19" s="29" t="s">
        <v>13</v>
      </c>
      <c r="D19" s="19"/>
      <c r="E19" s="21">
        <v>527.79</v>
      </c>
      <c r="F19" s="20">
        <f t="shared" si="0"/>
        <v>133764.49</v>
      </c>
      <c r="K19" s="19"/>
    </row>
    <row r="20" spans="1:11" ht="15" x14ac:dyDescent="0.25">
      <c r="A20" s="17">
        <v>44208</v>
      </c>
      <c r="B20" s="18" t="s">
        <v>34</v>
      </c>
      <c r="C20" s="29" t="s">
        <v>15</v>
      </c>
      <c r="D20" s="19"/>
      <c r="E20" s="21">
        <v>19894.740000000002</v>
      </c>
      <c r="F20" s="20">
        <f t="shared" si="0"/>
        <v>113869.74999999999</v>
      </c>
      <c r="K20" s="19"/>
    </row>
    <row r="21" spans="1:11" ht="15" x14ac:dyDescent="0.25">
      <c r="A21" s="17">
        <v>44224</v>
      </c>
      <c r="B21" s="18" t="s">
        <v>35</v>
      </c>
      <c r="C21" s="29" t="s">
        <v>15</v>
      </c>
      <c r="D21" s="19"/>
      <c r="E21" s="21">
        <v>18095.650000000001</v>
      </c>
      <c r="F21" s="20">
        <f t="shared" si="0"/>
        <v>95774.099999999977</v>
      </c>
      <c r="K21" s="19"/>
    </row>
    <row r="22" spans="1:11" ht="15" x14ac:dyDescent="0.25">
      <c r="A22" s="17">
        <v>44227</v>
      </c>
      <c r="B22" s="18"/>
      <c r="C22" s="29" t="s">
        <v>31</v>
      </c>
      <c r="D22" s="19"/>
      <c r="E22" s="21">
        <f>0.79+29.84+4.51+3.36</f>
        <v>38.5</v>
      </c>
      <c r="F22" s="20">
        <f t="shared" si="0"/>
        <v>95735.599999999977</v>
      </c>
      <c r="K22" s="19"/>
    </row>
    <row r="23" spans="1:11" thickBot="1" x14ac:dyDescent="0.3">
      <c r="A23" s="17">
        <v>44227</v>
      </c>
      <c r="B23" s="18"/>
      <c r="C23" s="29" t="s">
        <v>14</v>
      </c>
      <c r="D23" s="19"/>
      <c r="E23" s="21">
        <v>175</v>
      </c>
      <c r="F23" s="20">
        <f t="shared" si="0"/>
        <v>95560.599999999977</v>
      </c>
      <c r="K23" s="19"/>
    </row>
    <row r="24" spans="1:11" thickTop="1" x14ac:dyDescent="0.25">
      <c r="A24" s="55" t="s">
        <v>38</v>
      </c>
      <c r="B24" s="55"/>
      <c r="C24" s="55"/>
      <c r="D24" s="22">
        <f>SUM(D17:D23)</f>
        <v>0</v>
      </c>
      <c r="E24" s="23">
        <f>SUM(E17:E23)</f>
        <v>43979.180000000008</v>
      </c>
      <c r="F24" s="23">
        <f>SUM(F14+D24-E24)</f>
        <v>95560.599999999991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5" customHeight="1" x14ac:dyDescent="0.25">
      <c r="A35" s="56"/>
      <c r="B35" s="56"/>
      <c r="C35" s="56"/>
      <c r="D35" s="56"/>
      <c r="E35" s="56"/>
      <c r="F35" s="56"/>
    </row>
    <row r="36" spans="1:11" x14ac:dyDescent="0.25">
      <c r="C36" s="32"/>
      <c r="D36" s="33"/>
      <c r="E36" s="33"/>
    </row>
    <row r="37" spans="1:11" x14ac:dyDescent="0.25">
      <c r="A37" s="31"/>
      <c r="B37" s="31"/>
      <c r="C37" s="46" t="s">
        <v>37</v>
      </c>
      <c r="D37" s="46"/>
      <c r="E37" s="46"/>
      <c r="F37" s="31"/>
      <c r="G37" s="36"/>
      <c r="H37" s="25"/>
    </row>
    <row r="38" spans="1:11" x14ac:dyDescent="0.25">
      <c r="A38" s="30"/>
      <c r="B38" s="30"/>
      <c r="C38" s="43" t="s">
        <v>17</v>
      </c>
      <c r="D38" s="43"/>
      <c r="E38" s="43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26"/>
      <c r="B42" s="26"/>
      <c r="C42" s="26"/>
      <c r="D42" s="34"/>
      <c r="E42" s="34"/>
      <c r="F42" s="34"/>
      <c r="G42" s="34"/>
      <c r="H42" s="27"/>
      <c r="I42" s="27"/>
      <c r="J42" s="28"/>
      <c r="K42" s="34"/>
    </row>
    <row r="44" spans="1:11" ht="15" x14ac:dyDescent="0.25">
      <c r="A44" s="44"/>
      <c r="B44" s="44"/>
      <c r="C44" s="44"/>
      <c r="D44" s="44"/>
      <c r="E44" s="44"/>
      <c r="F44" s="44"/>
    </row>
    <row r="45" spans="1:11" ht="15" x14ac:dyDescent="0.25">
      <c r="A45" s="44"/>
      <c r="B45" s="44"/>
      <c r="C45" s="44"/>
      <c r="D45" s="44"/>
      <c r="E45" s="44"/>
      <c r="F45" s="44"/>
    </row>
    <row r="46" spans="1:11" ht="15" customHeight="1" x14ac:dyDescent="0.25">
      <c r="A46" s="45"/>
      <c r="B46" s="45"/>
      <c r="C46" s="45"/>
      <c r="D46" s="45"/>
      <c r="E46" s="45"/>
      <c r="F46" s="45"/>
    </row>
  </sheetData>
  <protectedRanges>
    <protectedRange sqref="A37" name="Rango1_2_1"/>
  </protectedRanges>
  <mergeCells count="16">
    <mergeCell ref="C38:E38"/>
    <mergeCell ref="A44:F44"/>
    <mergeCell ref="A45:F45"/>
    <mergeCell ref="A46:F46"/>
    <mergeCell ref="C37:E37"/>
    <mergeCell ref="A4:F4"/>
    <mergeCell ref="A5:F5"/>
    <mergeCell ref="A6:F6"/>
    <mergeCell ref="A8:F8"/>
    <mergeCell ref="A9:F9"/>
    <mergeCell ref="A35:F35"/>
    <mergeCell ref="A10:F10"/>
    <mergeCell ref="A11:F11"/>
    <mergeCell ref="A12:F12"/>
    <mergeCell ref="A14:C14"/>
    <mergeCell ref="A24:C24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608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6081" r:id="rId4"/>
      </mc:Fallback>
    </mc:AlternateContent>
    <mc:AlternateContent xmlns:mc="http://schemas.openxmlformats.org/markup-compatibility/2006">
      <mc:Choice Requires="x14">
        <oleObject progId="Word.Picture.8" shapeId="4608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6082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BC882-60D4-4C4A-BBDE-08CCA22F21EF}">
  <dimension ref="A1:M45"/>
  <sheetViews>
    <sheetView showGridLines="0" workbookViewId="0">
      <selection activeCell="E18" sqref="E1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85546875" bestFit="1" customWidth="1"/>
    <col min="13" max="13" width="11.5703125" bestFit="1" customWidth="1"/>
  </cols>
  <sheetData>
    <row r="1" spans="1:13" x14ac:dyDescent="0.25">
      <c r="B1" s="2"/>
    </row>
    <row r="2" spans="1:13" x14ac:dyDescent="0.25">
      <c r="B2" s="4"/>
      <c r="C2" s="5"/>
      <c r="D2" s="6"/>
      <c r="E2" s="6"/>
    </row>
    <row r="3" spans="1:13" ht="14.25" customHeight="1" x14ac:dyDescent="0.25">
      <c r="B3" s="2"/>
    </row>
    <row r="4" spans="1:13" ht="26.25" customHeight="1" x14ac:dyDescent="0.35">
      <c r="A4" s="47"/>
      <c r="B4" s="47"/>
      <c r="C4" s="47"/>
      <c r="D4" s="47"/>
      <c r="E4" s="47"/>
      <c r="F4" s="47"/>
    </row>
    <row r="5" spans="1:13" ht="24.75" customHeight="1" x14ac:dyDescent="0.25">
      <c r="A5" s="48"/>
      <c r="B5" s="48"/>
      <c r="C5" s="48"/>
      <c r="D5" s="48"/>
      <c r="E5" s="48"/>
      <c r="F5" s="48"/>
    </row>
    <row r="6" spans="1:13" ht="14.25" customHeight="1" x14ac:dyDescent="0.25">
      <c r="A6" s="49"/>
      <c r="B6" s="49"/>
      <c r="C6" s="49"/>
      <c r="D6" s="49"/>
      <c r="E6" s="49"/>
      <c r="F6" s="49"/>
    </row>
    <row r="7" spans="1:13" ht="15" x14ac:dyDescent="0.25">
      <c r="A7" s="37"/>
      <c r="B7" s="37"/>
      <c r="C7" s="37"/>
      <c r="D7" s="37"/>
      <c r="E7" s="37"/>
      <c r="F7" s="37"/>
    </row>
    <row r="8" spans="1:13" ht="18.75" x14ac:dyDescent="0.3">
      <c r="A8" s="50" t="s">
        <v>211</v>
      </c>
      <c r="B8" s="50"/>
      <c r="C8" s="50"/>
      <c r="D8" s="50"/>
      <c r="E8" s="50"/>
      <c r="F8" s="50"/>
    </row>
    <row r="9" spans="1:13" ht="18.75" x14ac:dyDescent="0.3">
      <c r="A9" s="50" t="s">
        <v>1</v>
      </c>
      <c r="B9" s="50"/>
      <c r="C9" s="50"/>
      <c r="D9" s="50"/>
      <c r="E9" s="50"/>
      <c r="F9" s="50"/>
    </row>
    <row r="10" spans="1:13" x14ac:dyDescent="0.25">
      <c r="A10" s="51" t="s">
        <v>210</v>
      </c>
      <c r="B10" s="51"/>
      <c r="C10" s="51"/>
      <c r="D10" s="51"/>
      <c r="E10" s="51"/>
      <c r="F10" s="51"/>
    </row>
    <row r="11" spans="1:13" x14ac:dyDescent="0.25">
      <c r="A11" s="51" t="s">
        <v>2</v>
      </c>
      <c r="B11" s="51"/>
      <c r="C11" s="51"/>
      <c r="D11" s="51"/>
      <c r="E11" s="51"/>
      <c r="F11" s="51"/>
    </row>
    <row r="12" spans="1:13" ht="15" x14ac:dyDescent="0.25">
      <c r="A12" s="52" t="s">
        <v>12</v>
      </c>
      <c r="B12" s="52"/>
      <c r="C12" s="52"/>
      <c r="D12" s="53"/>
      <c r="E12" s="53"/>
      <c r="F12" s="53"/>
    </row>
    <row r="13" spans="1:13" ht="15" x14ac:dyDescent="0.25">
      <c r="A13" s="35"/>
      <c r="B13" s="35"/>
      <c r="C13" s="35"/>
      <c r="D13"/>
      <c r="E13"/>
      <c r="F13"/>
    </row>
    <row r="14" spans="1:13" ht="15" x14ac:dyDescent="0.25">
      <c r="A14" s="54" t="s">
        <v>3</v>
      </c>
      <c r="B14" s="54"/>
      <c r="C14" s="54"/>
      <c r="D14" s="7"/>
      <c r="E14" s="7"/>
      <c r="F14" s="8">
        <f>+'CUENTA JUNIO   2022'!$F$24</f>
        <v>287159.0799999999</v>
      </c>
    </row>
    <row r="15" spans="1:13" ht="15" x14ac:dyDescent="0.25">
      <c r="A15" s="9"/>
      <c r="B15" s="10"/>
      <c r="C15" s="9"/>
      <c r="D15" s="11"/>
      <c r="E15" s="11"/>
      <c r="F15" s="12"/>
      <c r="K15" s="19"/>
    </row>
    <row r="16" spans="1:13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  <c r="L16" s="42"/>
      <c r="M16" s="42"/>
    </row>
    <row r="17" spans="1:13" s="16" customFormat="1" ht="15" customHeight="1" x14ac:dyDescent="0.25">
      <c r="A17" s="17">
        <v>44748</v>
      </c>
      <c r="B17" s="16" t="s">
        <v>214</v>
      </c>
      <c r="C17" s="16" t="s">
        <v>215</v>
      </c>
      <c r="D17" s="19"/>
      <c r="E17" s="21">
        <v>15159.35</v>
      </c>
      <c r="F17" s="20">
        <f>+F14+D17-E17</f>
        <v>271999.72999999992</v>
      </c>
      <c r="K17" s="19"/>
      <c r="L17" s="42"/>
      <c r="M17" s="42"/>
    </row>
    <row r="18" spans="1:13" s="16" customFormat="1" ht="15" customHeight="1" x14ac:dyDescent="0.25">
      <c r="A18" s="17">
        <v>44748</v>
      </c>
      <c r="B18" s="18" t="s">
        <v>212</v>
      </c>
      <c r="C18" t="s">
        <v>213</v>
      </c>
      <c r="D18" s="19"/>
      <c r="E18" s="21">
        <v>11814.69</v>
      </c>
      <c r="F18" s="20">
        <f>+F17+D18-E18</f>
        <v>260185.03999999992</v>
      </c>
      <c r="K18" s="19"/>
      <c r="L18" s="42"/>
      <c r="M18" s="42"/>
    </row>
    <row r="19" spans="1:13" s="16" customFormat="1" ht="15" customHeight="1" x14ac:dyDescent="0.25">
      <c r="A19" s="17">
        <v>44769</v>
      </c>
      <c r="B19" s="18" t="s">
        <v>204</v>
      </c>
      <c r="C19" t="s">
        <v>209</v>
      </c>
      <c r="D19" s="19"/>
      <c r="E19" s="21">
        <v>33600</v>
      </c>
      <c r="F19" s="20">
        <f t="shared" ref="F19:F23" si="0">+F18+D19-E19</f>
        <v>226585.03999999992</v>
      </c>
      <c r="K19" s="19"/>
    </row>
    <row r="20" spans="1:13" s="16" customFormat="1" ht="15" customHeight="1" x14ac:dyDescent="0.25">
      <c r="A20" s="17">
        <v>44769</v>
      </c>
      <c r="B20" s="18" t="s">
        <v>206</v>
      </c>
      <c r="C20" t="s">
        <v>207</v>
      </c>
      <c r="D20" s="19"/>
      <c r="E20" s="21">
        <v>9504</v>
      </c>
      <c r="F20" s="20">
        <f t="shared" si="0"/>
        <v>217081.03999999992</v>
      </c>
      <c r="K20" s="19"/>
    </row>
    <row r="21" spans="1:13" s="16" customFormat="1" ht="15" customHeight="1" x14ac:dyDescent="0.25">
      <c r="A21" s="17">
        <v>44769</v>
      </c>
      <c r="B21" s="18" t="s">
        <v>208</v>
      </c>
      <c r="C21" t="s">
        <v>209</v>
      </c>
      <c r="D21" s="19"/>
      <c r="E21" s="21">
        <v>19200</v>
      </c>
      <c r="F21" s="20">
        <f t="shared" si="0"/>
        <v>197881.03999999992</v>
      </c>
      <c r="K21" s="19"/>
    </row>
    <row r="22" spans="1:13" s="16" customFormat="1" ht="15" customHeight="1" x14ac:dyDescent="0.25">
      <c r="A22" s="17">
        <v>44773</v>
      </c>
      <c r="B22" s="18"/>
      <c r="C22" s="41" t="s">
        <v>191</v>
      </c>
      <c r="D22" s="19"/>
      <c r="E22" s="21">
        <v>22.74</v>
      </c>
      <c r="F22" s="20">
        <f t="shared" si="0"/>
        <v>197858.29999999993</v>
      </c>
      <c r="K22" s="19"/>
    </row>
    <row r="23" spans="1:13" s="16" customFormat="1" ht="15" customHeight="1" thickBot="1" x14ac:dyDescent="0.3">
      <c r="A23" s="17">
        <v>44773</v>
      </c>
      <c r="B23" s="18"/>
      <c r="C23" s="41" t="s">
        <v>14</v>
      </c>
      <c r="D23" s="19"/>
      <c r="E23" s="21">
        <v>175</v>
      </c>
      <c r="F23" s="20">
        <f t="shared" si="0"/>
        <v>197683.29999999993</v>
      </c>
      <c r="K23" s="19"/>
    </row>
    <row r="24" spans="1:13" thickTop="1" x14ac:dyDescent="0.25">
      <c r="A24" s="57">
        <v>44773</v>
      </c>
      <c r="B24" s="55"/>
      <c r="C24" s="55"/>
      <c r="D24" s="22">
        <f>SUM(D17:D23)</f>
        <v>0</v>
      </c>
      <c r="E24" s="22">
        <f>SUM(E17:E23)</f>
        <v>89475.780000000013</v>
      </c>
      <c r="F24" s="23">
        <f>+F14+D24-E24</f>
        <v>197683.29999999987</v>
      </c>
    </row>
    <row r="25" spans="1:13" ht="18.75" customHeight="1" x14ac:dyDescent="0.25">
      <c r="F25" s="3" t="s">
        <v>10</v>
      </c>
    </row>
    <row r="26" spans="1:13" ht="18.75" customHeight="1" x14ac:dyDescent="0.25"/>
    <row r="27" spans="1:13" ht="18.75" customHeight="1" x14ac:dyDescent="0.25"/>
    <row r="28" spans="1:13" ht="18.75" customHeight="1" x14ac:dyDescent="0.25"/>
    <row r="29" spans="1:13" ht="18.75" customHeight="1" x14ac:dyDescent="0.25"/>
    <row r="30" spans="1:13" ht="18.75" customHeight="1" x14ac:dyDescent="0.25"/>
    <row r="31" spans="1:13" ht="18.75" customHeight="1" x14ac:dyDescent="0.25"/>
    <row r="32" spans="1:13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2"/>
      <c r="D38" s="33"/>
      <c r="E38" s="33"/>
    </row>
    <row r="39" spans="1:8" x14ac:dyDescent="0.25">
      <c r="A39" s="46" t="s">
        <v>37</v>
      </c>
      <c r="B39" s="46"/>
      <c r="C39" s="46"/>
      <c r="D39" s="46"/>
      <c r="E39" s="46"/>
      <c r="F39" s="46"/>
      <c r="G39" s="36"/>
      <c r="H39" s="25"/>
    </row>
    <row r="40" spans="1:8" x14ac:dyDescent="0.25">
      <c r="A40" s="43" t="s">
        <v>17</v>
      </c>
      <c r="B40" s="43"/>
      <c r="C40" s="43"/>
      <c r="D40" s="43"/>
      <c r="E40" s="43"/>
      <c r="F40" s="43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4" spans="1:8" ht="15" x14ac:dyDescent="0.25">
      <c r="A44" s="44"/>
      <c r="B44" s="44"/>
      <c r="C44" s="44"/>
      <c r="D44" s="44"/>
      <c r="E44" s="44"/>
      <c r="F44" s="44"/>
    </row>
    <row r="45" spans="1:8" ht="15" x14ac:dyDescent="0.25">
      <c r="A45" s="44"/>
      <c r="B45" s="44"/>
      <c r="C45" s="44"/>
      <c r="D45" s="44"/>
      <c r="E45" s="44"/>
      <c r="F45" s="44"/>
    </row>
  </sheetData>
  <mergeCells count="14">
    <mergeCell ref="A10:F10"/>
    <mergeCell ref="A4:F4"/>
    <mergeCell ref="A5:F5"/>
    <mergeCell ref="A6:F6"/>
    <mergeCell ref="A8:F8"/>
    <mergeCell ref="A9:F9"/>
    <mergeCell ref="A44:F44"/>
    <mergeCell ref="A45:F45"/>
    <mergeCell ref="A11:F11"/>
    <mergeCell ref="A12:F12"/>
    <mergeCell ref="A14:C14"/>
    <mergeCell ref="A24:C24"/>
    <mergeCell ref="A39:F39"/>
    <mergeCell ref="A40:F4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758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7585" r:id="rId4"/>
      </mc:Fallback>
    </mc:AlternateContent>
    <mc:AlternateContent xmlns:mc="http://schemas.openxmlformats.org/markup-compatibility/2006">
      <mc:Choice Requires="x14">
        <oleObject progId="Word.Picture.8" shapeId="6758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7586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14B87-5647-48B1-8BCB-CB1A2A21AD26}">
  <dimension ref="A1:K44"/>
  <sheetViews>
    <sheetView showGridLines="0" workbookViewId="0">
      <selection activeCell="F20" sqref="F20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211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216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f>+'CUENTA DE JULIO DEL 2022 (2)'!F24</f>
        <v>197683.29999999987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44776</v>
      </c>
      <c r="B17" s="18"/>
      <c r="C17" t="s">
        <v>219</v>
      </c>
      <c r="D17" s="19"/>
      <c r="E17" s="21">
        <v>1500</v>
      </c>
      <c r="F17" s="20">
        <f>+F14+D17-E17</f>
        <v>196183.29999999987</v>
      </c>
      <c r="K17" s="19"/>
    </row>
    <row r="18" spans="1:11" s="16" customFormat="1" ht="15" customHeight="1" x14ac:dyDescent="0.25">
      <c r="A18" s="17">
        <v>44776</v>
      </c>
      <c r="B18" s="18" t="s">
        <v>221</v>
      </c>
      <c r="C18" t="s">
        <v>18</v>
      </c>
      <c r="D18" s="19"/>
      <c r="E18" s="21">
        <v>1259.6199999999999</v>
      </c>
      <c r="F18" s="20">
        <f>+F17+D18-E18</f>
        <v>194923.67999999988</v>
      </c>
      <c r="K18" s="19"/>
    </row>
    <row r="19" spans="1:11" s="16" customFormat="1" ht="15" customHeight="1" x14ac:dyDescent="0.25">
      <c r="A19" s="17">
        <v>44776</v>
      </c>
      <c r="B19" s="18" t="s">
        <v>220</v>
      </c>
      <c r="C19" t="s">
        <v>18</v>
      </c>
      <c r="D19" s="19"/>
      <c r="E19" s="21">
        <v>1209.96</v>
      </c>
      <c r="F19" s="20">
        <f t="shared" ref="F19:F22" si="0">+F18+D19-E19</f>
        <v>193713.71999999988</v>
      </c>
      <c r="K19" s="19"/>
    </row>
    <row r="20" spans="1:11" s="16" customFormat="1" ht="15" customHeight="1" x14ac:dyDescent="0.25">
      <c r="A20" s="17">
        <v>44785</v>
      </c>
      <c r="B20" s="18" t="s">
        <v>217</v>
      </c>
      <c r="C20" t="s">
        <v>218</v>
      </c>
      <c r="D20" s="19"/>
      <c r="E20" s="21">
        <v>22471.98</v>
      </c>
      <c r="F20" s="20">
        <f t="shared" si="0"/>
        <v>171241.73999999987</v>
      </c>
      <c r="K20" s="19"/>
    </row>
    <row r="21" spans="1:11" s="16" customFormat="1" ht="15" customHeight="1" x14ac:dyDescent="0.25">
      <c r="A21" s="17">
        <v>44804</v>
      </c>
      <c r="B21" s="18"/>
      <c r="C21" s="41" t="s">
        <v>191</v>
      </c>
      <c r="D21" s="19"/>
      <c r="E21" s="21">
        <f>80+80+33.71</f>
        <v>193.71</v>
      </c>
      <c r="F21" s="20">
        <f t="shared" si="0"/>
        <v>171048.02999999988</v>
      </c>
      <c r="K21" s="19"/>
    </row>
    <row r="22" spans="1:11" s="16" customFormat="1" ht="15" customHeight="1" thickBot="1" x14ac:dyDescent="0.3">
      <c r="A22" s="17">
        <v>44804</v>
      </c>
      <c r="B22" s="18"/>
      <c r="C22" s="41" t="s">
        <v>14</v>
      </c>
      <c r="D22" s="19"/>
      <c r="E22" s="21">
        <v>175</v>
      </c>
      <c r="F22" s="20">
        <f t="shared" si="0"/>
        <v>170873.02999999988</v>
      </c>
      <c r="K22" s="19"/>
    </row>
    <row r="23" spans="1:11" thickTop="1" x14ac:dyDescent="0.25">
      <c r="A23" s="57">
        <v>44804</v>
      </c>
      <c r="B23" s="55"/>
      <c r="C23" s="55"/>
      <c r="D23" s="22">
        <f>SUM(D17:D22)</f>
        <v>0</v>
      </c>
      <c r="E23" s="22">
        <f>SUM(E17:E22)</f>
        <v>26810.269999999997</v>
      </c>
      <c r="F23" s="23">
        <f>+F14+D23-E23</f>
        <v>170873.02999999988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46" t="s">
        <v>37</v>
      </c>
      <c r="B38" s="46"/>
      <c r="C38" s="46"/>
      <c r="D38" s="46"/>
      <c r="E38" s="46"/>
      <c r="F38" s="46"/>
      <c r="G38" s="36"/>
      <c r="H38" s="25"/>
    </row>
    <row r="39" spans="1:8" x14ac:dyDescent="0.25">
      <c r="A39" s="43" t="s">
        <v>17</v>
      </c>
      <c r="B39" s="43"/>
      <c r="C39" s="43"/>
      <c r="D39" s="43"/>
      <c r="E39" s="43"/>
      <c r="F39" s="43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44"/>
      <c r="B43" s="44"/>
      <c r="C43" s="44"/>
      <c r="D43" s="44"/>
      <c r="E43" s="44"/>
      <c r="F43" s="44"/>
    </row>
    <row r="44" spans="1:8" ht="15" x14ac:dyDescent="0.25">
      <c r="A44" s="44"/>
      <c r="B44" s="44"/>
      <c r="C44" s="44"/>
      <c r="D44" s="44"/>
      <c r="E44" s="44"/>
      <c r="F44" s="44"/>
    </row>
  </sheetData>
  <mergeCells count="14">
    <mergeCell ref="A43:F43"/>
    <mergeCell ref="A44:F44"/>
    <mergeCell ref="A11:F11"/>
    <mergeCell ref="A12:F12"/>
    <mergeCell ref="A14:C14"/>
    <mergeCell ref="A23:C23"/>
    <mergeCell ref="A38:F38"/>
    <mergeCell ref="A39:F39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6561" r:id="rId4">
          <objectPr defaultSize="0" autoPict="0" r:id="rId5">
            <anchor moveWithCells="1" sizeWithCells="1">
              <from>
                <xdr:col>3</xdr:col>
                <xdr:colOff>9525</xdr:colOff>
                <xdr:row>0</xdr:row>
                <xdr:rowOff>0</xdr:rowOff>
              </from>
              <to>
                <xdr:col>3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Word.Picture.8" shapeId="66561" r:id="rId4"/>
      </mc:Fallback>
    </mc:AlternateContent>
    <mc:AlternateContent xmlns:mc="http://schemas.openxmlformats.org/markup-compatibility/2006">
      <mc:Choice Requires="x14">
        <oleObject progId="Word.Picture.8" shapeId="66562" r:id="rId6">
          <objectPr defaultSize="0" autoPict="0" r:id="rId7">
            <anchor moveWithCells="1" sizeWithCells="1">
              <from>
                <xdr:col>2</xdr:col>
                <xdr:colOff>1381125</xdr:colOff>
                <xdr:row>0</xdr:row>
                <xdr:rowOff>66675</xdr:rowOff>
              </from>
              <to>
                <xdr:col>3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Word.Picture.8" shapeId="66562" r:id="rId6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4242C-643D-4412-9638-4779A3949C77}">
  <dimension ref="A1:K44"/>
  <sheetViews>
    <sheetView showGridLines="0" workbookViewId="0">
      <selection activeCell="K16" sqref="K16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211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222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f>+'CUENTA DE AGOSTO  DEL 2022'!$F$23</f>
        <v>170873.02999999988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44818</v>
      </c>
      <c r="B17" s="18" t="s">
        <v>223</v>
      </c>
      <c r="C17" t="s">
        <v>16</v>
      </c>
      <c r="D17" s="19"/>
      <c r="E17" s="21">
        <v>0</v>
      </c>
      <c r="F17" s="20">
        <f>+F14+D17-E17</f>
        <v>170873.02999999988</v>
      </c>
      <c r="K17" s="19"/>
    </row>
    <row r="18" spans="1:11" s="16" customFormat="1" ht="15" customHeight="1" x14ac:dyDescent="0.25">
      <c r="A18" s="17">
        <v>44818</v>
      </c>
      <c r="B18" s="18" t="s">
        <v>224</v>
      </c>
      <c r="C18" t="s">
        <v>183</v>
      </c>
      <c r="D18" s="19"/>
      <c r="E18" s="21">
        <v>21742.3</v>
      </c>
      <c r="F18" s="20">
        <f>+F17+D18-E18</f>
        <v>149130.72999999989</v>
      </c>
      <c r="K18" s="19"/>
    </row>
    <row r="19" spans="1:11" s="16" customFormat="1" ht="15" customHeight="1" x14ac:dyDescent="0.25">
      <c r="A19" s="17">
        <v>44825</v>
      </c>
      <c r="B19" s="18" t="s">
        <v>225</v>
      </c>
      <c r="C19" t="s">
        <v>226</v>
      </c>
      <c r="D19" s="19"/>
      <c r="E19" s="21">
        <v>2242.79</v>
      </c>
      <c r="F19" s="20">
        <f t="shared" ref="F19:F22" si="0">+F18+D19-E19</f>
        <v>146887.93999999989</v>
      </c>
      <c r="K19" s="19"/>
    </row>
    <row r="20" spans="1:11" s="16" customFormat="1" ht="15" customHeight="1" x14ac:dyDescent="0.25">
      <c r="A20" s="17">
        <v>44825</v>
      </c>
      <c r="B20" s="18"/>
      <c r="C20" t="s">
        <v>227</v>
      </c>
      <c r="D20" s="19"/>
      <c r="E20" s="21">
        <v>-2242.79</v>
      </c>
      <c r="F20" s="20">
        <f t="shared" si="0"/>
        <v>149130.72999999989</v>
      </c>
      <c r="K20" s="19"/>
    </row>
    <row r="21" spans="1:11" s="16" customFormat="1" ht="15" customHeight="1" x14ac:dyDescent="0.25">
      <c r="A21" s="17">
        <v>44834</v>
      </c>
      <c r="B21" s="18"/>
      <c r="C21" s="41" t="s">
        <v>191</v>
      </c>
      <c r="D21" s="19"/>
      <c r="E21" s="21">
        <f>32.61+125</f>
        <v>157.61000000000001</v>
      </c>
      <c r="F21" s="20">
        <f t="shared" si="0"/>
        <v>148973.11999999991</v>
      </c>
      <c r="K21" s="19"/>
    </row>
    <row r="22" spans="1:11" s="16" customFormat="1" ht="15" customHeight="1" thickBot="1" x14ac:dyDescent="0.3">
      <c r="A22" s="17">
        <v>44834</v>
      </c>
      <c r="B22" s="18"/>
      <c r="C22" s="41" t="s">
        <v>14</v>
      </c>
      <c r="D22" s="19"/>
      <c r="E22" s="21">
        <v>175</v>
      </c>
      <c r="F22" s="20">
        <f t="shared" si="0"/>
        <v>148798.11999999991</v>
      </c>
      <c r="K22" s="19"/>
    </row>
    <row r="23" spans="1:11" thickTop="1" x14ac:dyDescent="0.25">
      <c r="A23" s="57">
        <v>44834</v>
      </c>
      <c r="B23" s="55"/>
      <c r="C23" s="55"/>
      <c r="D23" s="22">
        <f>SUM(D17:D22)</f>
        <v>0</v>
      </c>
      <c r="E23" s="22">
        <f>SUM(E17:E22)</f>
        <v>22074.91</v>
      </c>
      <c r="F23" s="23">
        <f>+F14+D23-E23</f>
        <v>148798.11999999988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46" t="s">
        <v>37</v>
      </c>
      <c r="B38" s="46"/>
      <c r="C38" s="46"/>
      <c r="D38" s="46"/>
      <c r="E38" s="46"/>
      <c r="F38" s="46"/>
      <c r="G38" s="36"/>
      <c r="H38" s="25"/>
    </row>
    <row r="39" spans="1:8" x14ac:dyDescent="0.25">
      <c r="A39" s="43" t="s">
        <v>17</v>
      </c>
      <c r="B39" s="43"/>
      <c r="C39" s="43"/>
      <c r="D39" s="43"/>
      <c r="E39" s="43"/>
      <c r="F39" s="43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44"/>
      <c r="B43" s="44"/>
      <c r="C43" s="44"/>
      <c r="D43" s="44"/>
      <c r="E43" s="44"/>
      <c r="F43" s="44"/>
    </row>
    <row r="44" spans="1:8" ht="15" x14ac:dyDescent="0.25">
      <c r="A44" s="44"/>
      <c r="B44" s="44"/>
      <c r="C44" s="44"/>
      <c r="D44" s="44"/>
      <c r="E44" s="44"/>
      <c r="F44" s="44"/>
    </row>
  </sheetData>
  <mergeCells count="14">
    <mergeCell ref="A43:F43"/>
    <mergeCell ref="A44:F44"/>
    <mergeCell ref="A11:F11"/>
    <mergeCell ref="A12:F12"/>
    <mergeCell ref="A14:C14"/>
    <mergeCell ref="A23:C23"/>
    <mergeCell ref="A38:F38"/>
    <mergeCell ref="A39:F39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963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9633" r:id="rId4"/>
      </mc:Fallback>
    </mc:AlternateContent>
    <mc:AlternateContent xmlns:mc="http://schemas.openxmlformats.org/markup-compatibility/2006">
      <mc:Choice Requires="x14">
        <oleObject progId="Word.Picture.8" shapeId="6963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9634" r:id="rId6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0519A-D71D-4C96-8BB2-F746BA556B99}">
  <dimension ref="A1:K44"/>
  <sheetViews>
    <sheetView showGridLines="0" topLeftCell="A2" workbookViewId="0">
      <selection activeCell="F22" sqref="F22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211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233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f>+'CUENTA DE SEPTIEMBRE  2022'!F23</f>
        <v>148798.11999999988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8" customHeight="1" x14ac:dyDescent="0.25">
      <c r="A17" s="17">
        <v>44838</v>
      </c>
      <c r="B17" s="18" t="s">
        <v>231</v>
      </c>
      <c r="C17" t="s">
        <v>232</v>
      </c>
      <c r="D17" s="19"/>
      <c r="E17" s="21">
        <v>21176.66</v>
      </c>
      <c r="F17" s="20">
        <f>+F14+D17-E17</f>
        <v>127621.45999999988</v>
      </c>
      <c r="K17" s="19"/>
    </row>
    <row r="18" spans="1:11" s="16" customFormat="1" ht="18" customHeight="1" x14ac:dyDescent="0.25">
      <c r="A18" s="17">
        <v>44845</v>
      </c>
      <c r="B18" s="18" t="s">
        <v>236</v>
      </c>
      <c r="C18" t="s">
        <v>234</v>
      </c>
      <c r="D18" s="19"/>
      <c r="E18" s="21">
        <v>8731.7999999999993</v>
      </c>
      <c r="F18" s="20">
        <f>+F17+D18-E18</f>
        <v>118889.65999999987</v>
      </c>
      <c r="K18" s="19"/>
    </row>
    <row r="19" spans="1:11" s="16" customFormat="1" ht="18" customHeight="1" x14ac:dyDescent="0.25">
      <c r="A19" s="17">
        <v>44846</v>
      </c>
      <c r="B19" s="18" t="s">
        <v>235</v>
      </c>
      <c r="C19" t="s">
        <v>237</v>
      </c>
      <c r="D19" s="19"/>
      <c r="E19" s="21">
        <v>38736</v>
      </c>
      <c r="F19" s="20">
        <f>+F18+D19-E19</f>
        <v>80153.659999999873</v>
      </c>
      <c r="K19" s="19"/>
    </row>
    <row r="20" spans="1:11" s="16" customFormat="1" ht="18" customHeight="1" x14ac:dyDescent="0.25">
      <c r="A20" s="17">
        <v>44846</v>
      </c>
      <c r="B20" s="18" t="s">
        <v>238</v>
      </c>
      <c r="C20" t="s">
        <v>237</v>
      </c>
      <c r="D20" s="19"/>
      <c r="E20" s="21">
        <v>13880.4</v>
      </c>
      <c r="F20" s="20">
        <f t="shared" ref="F20:F22" si="0">+F19+D20-E20</f>
        <v>66273.259999999878</v>
      </c>
      <c r="K20" s="19"/>
    </row>
    <row r="21" spans="1:11" s="16" customFormat="1" ht="15" customHeight="1" x14ac:dyDescent="0.25">
      <c r="A21" s="17">
        <v>44865</v>
      </c>
      <c r="B21" s="18"/>
      <c r="C21" s="41" t="s">
        <v>191</v>
      </c>
      <c r="D21" s="19"/>
      <c r="E21" s="21">
        <f>3.36+31.76+13.1</f>
        <v>48.220000000000006</v>
      </c>
      <c r="F21" s="20">
        <f t="shared" si="0"/>
        <v>66225.039999999877</v>
      </c>
      <c r="K21" s="19"/>
    </row>
    <row r="22" spans="1:11" s="16" customFormat="1" ht="15" customHeight="1" thickBot="1" x14ac:dyDescent="0.3">
      <c r="A22" s="17">
        <v>44865</v>
      </c>
      <c r="B22" s="18"/>
      <c r="C22" s="41" t="s">
        <v>14</v>
      </c>
      <c r="D22" s="19"/>
      <c r="E22" s="21">
        <v>175</v>
      </c>
      <c r="F22" s="20">
        <f t="shared" si="0"/>
        <v>66050.039999999877</v>
      </c>
      <c r="K22" s="19"/>
    </row>
    <row r="23" spans="1:11" thickTop="1" x14ac:dyDescent="0.25">
      <c r="A23" s="57">
        <v>44865</v>
      </c>
      <c r="B23" s="55"/>
      <c r="C23" s="55"/>
      <c r="D23" s="22">
        <f>SUM(D17:D22)</f>
        <v>0</v>
      </c>
      <c r="E23" s="22">
        <f>SUM(E17:E22)</f>
        <v>82748.079999999987</v>
      </c>
      <c r="F23" s="23">
        <f>+F14+D23-E23</f>
        <v>66050.039999999892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46" t="s">
        <v>37</v>
      </c>
      <c r="B38" s="46"/>
      <c r="C38" s="46"/>
      <c r="D38" s="46"/>
      <c r="E38" s="46"/>
      <c r="F38" s="46"/>
      <c r="G38" s="36"/>
      <c r="H38" s="25"/>
    </row>
    <row r="39" spans="1:8" x14ac:dyDescent="0.25">
      <c r="A39" s="43" t="s">
        <v>17</v>
      </c>
      <c r="B39" s="43"/>
      <c r="C39" s="43"/>
      <c r="D39" s="43"/>
      <c r="E39" s="43"/>
      <c r="F39" s="43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44"/>
      <c r="B43" s="44"/>
      <c r="C43" s="44"/>
      <c r="D43" s="44"/>
      <c r="E43" s="44"/>
      <c r="F43" s="44"/>
    </row>
    <row r="44" spans="1:8" ht="15" x14ac:dyDescent="0.25">
      <c r="A44" s="44"/>
      <c r="B44" s="44"/>
      <c r="C44" s="44"/>
      <c r="D44" s="44"/>
      <c r="E44" s="44"/>
      <c r="F44" s="44"/>
    </row>
  </sheetData>
  <mergeCells count="14">
    <mergeCell ref="A43:F43"/>
    <mergeCell ref="A44:F44"/>
    <mergeCell ref="A11:F11"/>
    <mergeCell ref="A12:F12"/>
    <mergeCell ref="A14:C14"/>
    <mergeCell ref="A23:C23"/>
    <mergeCell ref="A38:F38"/>
    <mergeCell ref="A39:F39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065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0657" r:id="rId4"/>
      </mc:Fallback>
    </mc:AlternateContent>
    <mc:AlternateContent xmlns:mc="http://schemas.openxmlformats.org/markup-compatibility/2006">
      <mc:Choice Requires="x14">
        <oleObject progId="Word.Picture.8" shapeId="7065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0658" r:id="rId6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4CB44-0923-403C-AB11-BB4E49A1F228}">
  <dimension ref="A1:K45"/>
  <sheetViews>
    <sheetView showGridLines="0" topLeftCell="A2" workbookViewId="0">
      <selection activeCell="A25" sqref="A25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211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243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f>+'CUENTA DE OCTUBRE DEL 2022'!$F$23</f>
        <v>66050.039999999892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8" customHeight="1" x14ac:dyDescent="0.25">
      <c r="A17" s="17">
        <v>44866</v>
      </c>
      <c r="B17" s="18" t="s">
        <v>244</v>
      </c>
      <c r="C17" t="s">
        <v>18</v>
      </c>
      <c r="D17" s="19"/>
      <c r="E17" s="21">
        <v>400.95</v>
      </c>
      <c r="F17" s="20">
        <f>+F14+D17-E17</f>
        <v>65649.089999999895</v>
      </c>
      <c r="K17" s="19"/>
    </row>
    <row r="18" spans="1:11" s="16" customFormat="1" ht="18" customHeight="1" x14ac:dyDescent="0.25">
      <c r="A18" s="17">
        <v>44866</v>
      </c>
      <c r="B18" s="18" t="s">
        <v>248</v>
      </c>
      <c r="C18" t="s">
        <v>18</v>
      </c>
      <c r="D18" s="19"/>
      <c r="E18" s="21">
        <v>371.2</v>
      </c>
      <c r="F18" s="20">
        <f>+F17+D18-E18</f>
        <v>65277.889999999898</v>
      </c>
      <c r="K18" s="19"/>
    </row>
    <row r="19" spans="1:11" s="16" customFormat="1" ht="18" customHeight="1" x14ac:dyDescent="0.25">
      <c r="A19" s="17">
        <v>44875</v>
      </c>
      <c r="B19" s="18" t="s">
        <v>245</v>
      </c>
      <c r="C19" t="s">
        <v>247</v>
      </c>
      <c r="D19" s="19"/>
      <c r="E19" s="21">
        <v>36086.559999999998</v>
      </c>
      <c r="F19" s="20">
        <f>+F18+D19-E19</f>
        <v>29191.3299999999</v>
      </c>
      <c r="K19" s="19"/>
    </row>
    <row r="20" spans="1:11" s="16" customFormat="1" ht="18" customHeight="1" x14ac:dyDescent="0.25">
      <c r="A20" s="17">
        <v>44875</v>
      </c>
      <c r="B20" s="18" t="s">
        <v>246</v>
      </c>
      <c r="C20" t="s">
        <v>232</v>
      </c>
      <c r="D20" s="19"/>
      <c r="E20" s="21">
        <v>21097.29</v>
      </c>
      <c r="F20" s="20">
        <f t="shared" ref="F20:F23" si="0">+F19+D20-E20</f>
        <v>8094.039999999899</v>
      </c>
      <c r="K20" s="19"/>
    </row>
    <row r="21" spans="1:11" s="16" customFormat="1" ht="15" customHeight="1" x14ac:dyDescent="0.25">
      <c r="A21" s="17">
        <v>44879</v>
      </c>
      <c r="B21" s="18"/>
      <c r="C21" s="41" t="s">
        <v>69</v>
      </c>
      <c r="D21" s="19">
        <v>317234.23</v>
      </c>
      <c r="E21" s="21"/>
      <c r="F21" s="20">
        <f t="shared" si="0"/>
        <v>325328.2699999999</v>
      </c>
      <c r="K21" s="19"/>
    </row>
    <row r="22" spans="1:11" s="16" customFormat="1" ht="15" customHeight="1" x14ac:dyDescent="0.25">
      <c r="A22" s="17">
        <v>44895</v>
      </c>
      <c r="B22" s="18"/>
      <c r="C22" s="41" t="s">
        <v>31</v>
      </c>
      <c r="D22" s="19"/>
      <c r="E22" s="21">
        <v>324.7</v>
      </c>
      <c r="F22" s="20">
        <f t="shared" si="0"/>
        <v>325003.56999999989</v>
      </c>
      <c r="K22" s="19"/>
    </row>
    <row r="23" spans="1:11" s="16" customFormat="1" ht="15" customHeight="1" thickBot="1" x14ac:dyDescent="0.3">
      <c r="A23" s="17">
        <v>44895</v>
      </c>
      <c r="B23" s="18"/>
      <c r="C23" s="41" t="s">
        <v>14</v>
      </c>
      <c r="D23" s="19"/>
      <c r="E23" s="21">
        <v>175</v>
      </c>
      <c r="F23" s="20">
        <f t="shared" si="0"/>
        <v>324828.56999999989</v>
      </c>
      <c r="K23" s="19"/>
    </row>
    <row r="24" spans="1:11" thickTop="1" x14ac:dyDescent="0.25">
      <c r="A24" s="57">
        <v>44895</v>
      </c>
      <c r="B24" s="55"/>
      <c r="C24" s="55"/>
      <c r="D24" s="22">
        <f>SUM(D17:D23)</f>
        <v>317234.23</v>
      </c>
      <c r="E24" s="22">
        <f>SUM(E17:E23)</f>
        <v>58455.7</v>
      </c>
      <c r="F24" s="23">
        <f>+F14+D24-E24</f>
        <v>324828.56999999989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2"/>
      <c r="D38" s="33"/>
      <c r="E38" s="33"/>
    </row>
    <row r="39" spans="1:8" x14ac:dyDescent="0.25">
      <c r="A39" s="46" t="s">
        <v>37</v>
      </c>
      <c r="B39" s="46"/>
      <c r="C39" s="46"/>
      <c r="D39" s="46"/>
      <c r="E39" s="46"/>
      <c r="F39" s="46"/>
      <c r="G39" s="36"/>
      <c r="H39" s="25"/>
    </row>
    <row r="40" spans="1:8" x14ac:dyDescent="0.25">
      <c r="A40" s="43" t="s">
        <v>17</v>
      </c>
      <c r="B40" s="43"/>
      <c r="C40" s="43"/>
      <c r="D40" s="43"/>
      <c r="E40" s="43"/>
      <c r="F40" s="43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4" spans="1:8" ht="15" x14ac:dyDescent="0.25">
      <c r="A44" s="44"/>
      <c r="B44" s="44"/>
      <c r="C44" s="44"/>
      <c r="D44" s="44"/>
      <c r="E44" s="44"/>
      <c r="F44" s="44"/>
    </row>
    <row r="45" spans="1:8" ht="15" x14ac:dyDescent="0.25">
      <c r="A45" s="44"/>
      <c r="B45" s="44"/>
      <c r="C45" s="44"/>
      <c r="D45" s="44"/>
      <c r="E45" s="44"/>
      <c r="F45" s="44"/>
    </row>
  </sheetData>
  <mergeCells count="14">
    <mergeCell ref="A44:F44"/>
    <mergeCell ref="A45:F45"/>
    <mergeCell ref="A11:F11"/>
    <mergeCell ref="A12:F12"/>
    <mergeCell ref="A14:C14"/>
    <mergeCell ref="A24:C24"/>
    <mergeCell ref="A39:F39"/>
    <mergeCell ref="A40:F40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270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2705" r:id="rId4"/>
      </mc:Fallback>
    </mc:AlternateContent>
    <mc:AlternateContent xmlns:mc="http://schemas.openxmlformats.org/markup-compatibility/2006">
      <mc:Choice Requires="x14">
        <oleObject progId="Word.Picture.8" shapeId="7270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2706" r:id="rId6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7155A-FEB2-4D5B-ACCC-09404E39A761}">
  <dimension ref="A1:K44"/>
  <sheetViews>
    <sheetView showGridLines="0" workbookViewId="0">
      <selection activeCell="E21" sqref="E21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211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242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v>324828.52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8" customHeight="1" x14ac:dyDescent="0.25">
      <c r="A17" s="17">
        <v>44904</v>
      </c>
      <c r="B17" s="18" t="s">
        <v>249</v>
      </c>
      <c r="C17" t="s">
        <v>251</v>
      </c>
      <c r="D17" s="19"/>
      <c r="E17" s="21">
        <v>2640.6</v>
      </c>
      <c r="F17" s="20">
        <f>+F14+D17-E17</f>
        <v>322187.92000000004</v>
      </c>
      <c r="K17" s="19"/>
    </row>
    <row r="18" spans="1:11" s="16" customFormat="1" ht="18" customHeight="1" x14ac:dyDescent="0.25">
      <c r="A18" s="17">
        <v>44904</v>
      </c>
      <c r="B18" s="18" t="s">
        <v>250</v>
      </c>
      <c r="C18" t="s">
        <v>251</v>
      </c>
      <c r="D18" s="19"/>
      <c r="E18" s="21">
        <v>4041.75</v>
      </c>
      <c r="F18" s="20">
        <f>+F17+D18-E18</f>
        <v>318146.17000000004</v>
      </c>
      <c r="K18" s="19"/>
    </row>
    <row r="19" spans="1:11" s="16" customFormat="1" ht="18" customHeight="1" x14ac:dyDescent="0.25">
      <c r="A19" s="17">
        <v>44908</v>
      </c>
      <c r="B19" s="18" t="s">
        <v>239</v>
      </c>
      <c r="C19" t="s">
        <v>232</v>
      </c>
      <c r="D19" s="19"/>
      <c r="E19" s="21">
        <v>20211.29</v>
      </c>
      <c r="F19" s="20">
        <f>+F18+D19-E19</f>
        <v>297934.88000000006</v>
      </c>
      <c r="K19" s="19"/>
    </row>
    <row r="20" spans="1:11" s="16" customFormat="1" ht="18" customHeight="1" x14ac:dyDescent="0.25">
      <c r="A20" s="17">
        <v>44925</v>
      </c>
      <c r="B20" s="18" t="s">
        <v>240</v>
      </c>
      <c r="C20" t="s">
        <v>241</v>
      </c>
      <c r="D20" s="19">
        <v>17941</v>
      </c>
      <c r="E20" s="21"/>
      <c r="F20" s="20">
        <f t="shared" ref="F20:F22" si="0">+F19+D20-E20</f>
        <v>315875.88000000006</v>
      </c>
      <c r="K20" s="19"/>
    </row>
    <row r="21" spans="1:11" s="16" customFormat="1" ht="15" customHeight="1" x14ac:dyDescent="0.25">
      <c r="A21" s="17">
        <v>44926</v>
      </c>
      <c r="B21" s="18"/>
      <c r="C21" s="41" t="s">
        <v>191</v>
      </c>
      <c r="D21" s="19"/>
      <c r="E21" s="21">
        <f>30.32+80+80</f>
        <v>190.32</v>
      </c>
      <c r="F21" s="20">
        <f t="shared" si="0"/>
        <v>315685.56000000006</v>
      </c>
      <c r="K21" s="19"/>
    </row>
    <row r="22" spans="1:11" s="16" customFormat="1" ht="15" customHeight="1" thickBot="1" x14ac:dyDescent="0.3">
      <c r="A22" s="17">
        <v>44926</v>
      </c>
      <c r="B22" s="18"/>
      <c r="C22" s="41" t="s">
        <v>14</v>
      </c>
      <c r="D22" s="19"/>
      <c r="E22" s="21">
        <v>175</v>
      </c>
      <c r="F22" s="20">
        <f t="shared" si="0"/>
        <v>315510.56000000006</v>
      </c>
      <c r="K22" s="19"/>
    </row>
    <row r="23" spans="1:11" thickTop="1" x14ac:dyDescent="0.25">
      <c r="A23" s="57">
        <v>44926</v>
      </c>
      <c r="B23" s="55"/>
      <c r="C23" s="55"/>
      <c r="D23" s="22">
        <f>SUM(D17:D22)</f>
        <v>17941</v>
      </c>
      <c r="E23" s="22">
        <f>SUM(E17:E22)</f>
        <v>27258.959999999999</v>
      </c>
      <c r="F23" s="23">
        <f>+F14+D23-E23</f>
        <v>315510.56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46" t="s">
        <v>37</v>
      </c>
      <c r="B38" s="46"/>
      <c r="C38" s="46"/>
      <c r="D38" s="46"/>
      <c r="E38" s="46"/>
      <c r="F38" s="46"/>
      <c r="G38" s="36"/>
      <c r="H38" s="25"/>
    </row>
    <row r="39" spans="1:8" x14ac:dyDescent="0.25">
      <c r="A39" s="43" t="s">
        <v>17</v>
      </c>
      <c r="B39" s="43"/>
      <c r="C39" s="43"/>
      <c r="D39" s="43"/>
      <c r="E39" s="43"/>
      <c r="F39" s="43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44"/>
      <c r="B43" s="44"/>
      <c r="C43" s="44"/>
      <c r="D43" s="44"/>
      <c r="E43" s="44"/>
      <c r="F43" s="44"/>
    </row>
    <row r="44" spans="1:8" ht="15" x14ac:dyDescent="0.25">
      <c r="A44" s="44"/>
      <c r="B44" s="44"/>
      <c r="C44" s="44"/>
      <c r="D44" s="44"/>
      <c r="E44" s="44"/>
      <c r="F44" s="44"/>
    </row>
  </sheetData>
  <mergeCells count="14">
    <mergeCell ref="A43:F43"/>
    <mergeCell ref="A44:F44"/>
    <mergeCell ref="A11:F11"/>
    <mergeCell ref="A12:F12"/>
    <mergeCell ref="A14:C14"/>
    <mergeCell ref="A23:C23"/>
    <mergeCell ref="A38:F38"/>
    <mergeCell ref="A39:F39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168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1681" r:id="rId4"/>
      </mc:Fallback>
    </mc:AlternateContent>
    <mc:AlternateContent xmlns:mc="http://schemas.openxmlformats.org/markup-compatibility/2006">
      <mc:Choice Requires="x14">
        <oleObject progId="Word.Picture.8" shapeId="7168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1682" r:id="rId6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3BEA4-09F0-4386-8A1A-A9E24F58E353}">
  <dimension ref="A1:K39"/>
  <sheetViews>
    <sheetView showGridLines="0" workbookViewId="0">
      <selection activeCell="K22" sqref="K22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211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252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v>315510.56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8" customHeight="1" thickBot="1" x14ac:dyDescent="0.3">
      <c r="A17" s="17">
        <v>44957</v>
      </c>
      <c r="B17" s="18"/>
      <c r="C17" t="s">
        <v>14</v>
      </c>
      <c r="D17" s="19"/>
      <c r="E17" s="21">
        <v>175</v>
      </c>
      <c r="F17" s="20">
        <f>+F14+D17-E17</f>
        <v>315335.56</v>
      </c>
      <c r="K17" s="19"/>
    </row>
    <row r="18" spans="1:11" thickTop="1" x14ac:dyDescent="0.25">
      <c r="A18" s="57">
        <v>44957</v>
      </c>
      <c r="B18" s="55"/>
      <c r="C18" s="55"/>
      <c r="D18" s="22">
        <f>SUM(D17:D17)</f>
        <v>0</v>
      </c>
      <c r="E18" s="22">
        <f>SUM(E17:E17)</f>
        <v>175</v>
      </c>
      <c r="F18" s="23">
        <f>+F14+D18-E18</f>
        <v>315335.56</v>
      </c>
    </row>
    <row r="19" spans="1:11" ht="18.75" customHeight="1" x14ac:dyDescent="0.25">
      <c r="F19" s="3" t="s">
        <v>10</v>
      </c>
    </row>
    <row r="20" spans="1:11" ht="18.75" customHeight="1" x14ac:dyDescent="0.25"/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x14ac:dyDescent="0.25">
      <c r="C32" s="32"/>
      <c r="D32" s="33"/>
      <c r="E32" s="33"/>
    </row>
    <row r="33" spans="1:8" x14ac:dyDescent="0.25">
      <c r="A33" s="46" t="s">
        <v>37</v>
      </c>
      <c r="B33" s="46"/>
      <c r="C33" s="46"/>
      <c r="D33" s="46"/>
      <c r="E33" s="46"/>
      <c r="F33" s="46"/>
      <c r="G33" s="36"/>
      <c r="H33" s="25"/>
    </row>
    <row r="34" spans="1:8" x14ac:dyDescent="0.25">
      <c r="A34" s="43" t="s">
        <v>17</v>
      </c>
      <c r="B34" s="43"/>
      <c r="C34" s="43"/>
      <c r="D34" s="43"/>
      <c r="E34" s="43"/>
      <c r="F34" s="43"/>
      <c r="G34" s="36"/>
      <c r="H34" s="26"/>
    </row>
    <row r="35" spans="1:8" x14ac:dyDescent="0.25">
      <c r="A35" s="36"/>
      <c r="B35" s="36"/>
      <c r="C35" s="36"/>
      <c r="D35" s="36"/>
      <c r="E35" s="36"/>
      <c r="F35" s="36"/>
      <c r="G35" s="36"/>
      <c r="H35" s="26"/>
    </row>
    <row r="36" spans="1:8" x14ac:dyDescent="0.25">
      <c r="A36" s="36"/>
      <c r="B36" s="36"/>
      <c r="C36" s="36"/>
      <c r="D36" s="36"/>
      <c r="E36" s="36"/>
      <c r="F36" s="36"/>
      <c r="G36" s="36"/>
      <c r="H36" s="26"/>
    </row>
    <row r="38" spans="1:8" ht="15" x14ac:dyDescent="0.25">
      <c r="A38" s="44"/>
      <c r="B38" s="44"/>
      <c r="C38" s="44"/>
      <c r="D38" s="44"/>
      <c r="E38" s="44"/>
      <c r="F38" s="44"/>
    </row>
    <row r="39" spans="1:8" ht="15" x14ac:dyDescent="0.25">
      <c r="A39" s="44"/>
      <c r="B39" s="44"/>
      <c r="C39" s="44"/>
      <c r="D39" s="44"/>
      <c r="E39" s="44"/>
      <c r="F39" s="44"/>
    </row>
  </sheetData>
  <mergeCells count="14">
    <mergeCell ref="A10:F10"/>
    <mergeCell ref="A4:F4"/>
    <mergeCell ref="A5:F5"/>
    <mergeCell ref="A6:F6"/>
    <mergeCell ref="A8:F8"/>
    <mergeCell ref="A9:F9"/>
    <mergeCell ref="A38:F38"/>
    <mergeCell ref="A39:F39"/>
    <mergeCell ref="A11:F11"/>
    <mergeCell ref="A12:F12"/>
    <mergeCell ref="A14:C14"/>
    <mergeCell ref="A18:C18"/>
    <mergeCell ref="A33:F33"/>
    <mergeCell ref="A34:F34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475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4753" r:id="rId4"/>
      </mc:Fallback>
    </mc:AlternateContent>
    <mc:AlternateContent xmlns:mc="http://schemas.openxmlformats.org/markup-compatibility/2006">
      <mc:Choice Requires="x14">
        <oleObject progId="Word.Picture.8" shapeId="7475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4754" r:id="rId6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C1D92-5999-4D24-BDA9-A36D1B338BB5}">
  <dimension ref="A1:K40"/>
  <sheetViews>
    <sheetView showGridLines="0" tabSelected="1" workbookViewId="0">
      <selection activeCell="E20" sqref="E20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211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253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f>+'ENERO 2023'!$F$18</f>
        <v>315335.56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.75" customHeight="1" x14ac:dyDescent="0.25">
      <c r="A17" s="65">
        <v>44985</v>
      </c>
      <c r="B17" s="59"/>
      <c r="C17" s="63" t="s">
        <v>191</v>
      </c>
      <c r="D17" s="60"/>
      <c r="E17" s="62">
        <v>17.72</v>
      </c>
      <c r="F17" s="60">
        <f>+F14+D17-E17</f>
        <v>315317.84000000003</v>
      </c>
      <c r="K17" s="19"/>
    </row>
    <row r="18" spans="1:11" s="16" customFormat="1" ht="18" customHeight="1" thickBot="1" x14ac:dyDescent="0.3">
      <c r="A18" s="58">
        <v>44985</v>
      </c>
      <c r="B18" s="18"/>
      <c r="C18" s="64" t="s">
        <v>14</v>
      </c>
      <c r="D18" s="19"/>
      <c r="E18" s="61">
        <v>175</v>
      </c>
      <c r="F18" s="60">
        <f>+F17+D18-E18</f>
        <v>315142.84000000003</v>
      </c>
      <c r="K18" s="19"/>
    </row>
    <row r="19" spans="1:11" thickTop="1" x14ac:dyDescent="0.25">
      <c r="A19" s="57">
        <v>44957</v>
      </c>
      <c r="B19" s="55"/>
      <c r="C19" s="55"/>
      <c r="D19" s="22">
        <f>SUM(D18:D18)</f>
        <v>0</v>
      </c>
      <c r="E19" s="22">
        <f>SUM(E17:E18)</f>
        <v>192.72</v>
      </c>
      <c r="F19" s="23">
        <f>+F18</f>
        <v>315142.84000000003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x14ac:dyDescent="0.25">
      <c r="C33" s="32"/>
      <c r="D33" s="33"/>
      <c r="E33" s="33"/>
    </row>
    <row r="34" spans="1:8" x14ac:dyDescent="0.25">
      <c r="A34" s="46" t="s">
        <v>37</v>
      </c>
      <c r="B34" s="46"/>
      <c r="C34" s="46"/>
      <c r="D34" s="46"/>
      <c r="E34" s="46"/>
      <c r="F34" s="46"/>
      <c r="G34" s="36"/>
      <c r="H34" s="25"/>
    </row>
    <row r="35" spans="1:8" x14ac:dyDescent="0.25">
      <c r="A35" s="43" t="s">
        <v>17</v>
      </c>
      <c r="B35" s="43"/>
      <c r="C35" s="43"/>
      <c r="D35" s="43"/>
      <c r="E35" s="43"/>
      <c r="F35" s="43"/>
      <c r="G35" s="36"/>
      <c r="H35" s="26"/>
    </row>
    <row r="36" spans="1:8" x14ac:dyDescent="0.25">
      <c r="A36" s="36"/>
      <c r="B36" s="36"/>
      <c r="C36" s="36"/>
      <c r="D36" s="36"/>
      <c r="E36" s="36"/>
      <c r="F36" s="36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9" spans="1:8" ht="15" x14ac:dyDescent="0.25">
      <c r="A39" s="44"/>
      <c r="B39" s="44"/>
      <c r="C39" s="44"/>
      <c r="D39" s="44"/>
      <c r="E39" s="44"/>
      <c r="F39" s="44"/>
    </row>
    <row r="40" spans="1:8" ht="15" x14ac:dyDescent="0.25">
      <c r="A40" s="44"/>
      <c r="B40" s="44"/>
      <c r="C40" s="44"/>
      <c r="D40" s="44"/>
      <c r="E40" s="44"/>
      <c r="F40" s="44"/>
    </row>
  </sheetData>
  <mergeCells count="14">
    <mergeCell ref="A39:F39"/>
    <mergeCell ref="A40:F40"/>
    <mergeCell ref="A11:F11"/>
    <mergeCell ref="A12:F12"/>
    <mergeCell ref="A14:C14"/>
    <mergeCell ref="A19:C19"/>
    <mergeCell ref="A34:F34"/>
    <mergeCell ref="A35:F35"/>
    <mergeCell ref="A4:F4"/>
    <mergeCell ref="A5:F5"/>
    <mergeCell ref="A6:F6"/>
    <mergeCell ref="A8:F8"/>
    <mergeCell ref="A9:F9"/>
    <mergeCell ref="A10:F1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577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5777" r:id="rId4"/>
      </mc:Fallback>
    </mc:AlternateContent>
    <mc:AlternateContent xmlns:mc="http://schemas.openxmlformats.org/markup-compatibility/2006">
      <mc:Choice Requires="x14">
        <oleObject progId="Word.Picture.8" shapeId="7577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5778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7145A-500C-4984-A58A-EDC310AD9F3A}">
  <dimension ref="A1:K44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0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39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f>+'CUENTA 9600883648 ENERO 2021'!$F$24</f>
        <v>95560.599999999991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44243</v>
      </c>
      <c r="B17" s="18" t="s">
        <v>41</v>
      </c>
      <c r="C17" s="29" t="s">
        <v>42</v>
      </c>
      <c r="D17" s="19">
        <v>0</v>
      </c>
      <c r="E17" s="21">
        <v>18231.849999999999</v>
      </c>
      <c r="F17" s="20">
        <f>+F14+D17-E17</f>
        <v>77328.75</v>
      </c>
      <c r="K17" s="19"/>
    </row>
    <row r="18" spans="1:11" ht="15" x14ac:dyDescent="0.25">
      <c r="A18" s="17">
        <v>44250</v>
      </c>
      <c r="B18" s="18" t="s">
        <v>43</v>
      </c>
      <c r="C18" s="29" t="s">
        <v>13</v>
      </c>
      <c r="D18" s="19"/>
      <c r="E18" s="21">
        <v>624.21</v>
      </c>
      <c r="F18" s="20">
        <f>+F17+D18-E18</f>
        <v>76704.539999999994</v>
      </c>
      <c r="K18" s="19"/>
    </row>
    <row r="19" spans="1:11" ht="15" x14ac:dyDescent="0.25">
      <c r="A19" s="17">
        <v>44252</v>
      </c>
      <c r="B19" s="18" t="s">
        <v>44</v>
      </c>
      <c r="C19" s="29" t="s">
        <v>42</v>
      </c>
      <c r="D19" s="19"/>
      <c r="E19" s="21">
        <v>19767.3</v>
      </c>
      <c r="F19" s="20">
        <f>+F18+D19-E19</f>
        <v>56937.239999999991</v>
      </c>
      <c r="K19" s="19"/>
    </row>
    <row r="20" spans="1:11" ht="15" x14ac:dyDescent="0.25">
      <c r="A20" s="17">
        <v>44255</v>
      </c>
      <c r="B20" s="18"/>
      <c r="C20" s="29" t="s">
        <v>31</v>
      </c>
      <c r="D20" s="19"/>
      <c r="E20" s="21">
        <f>27.35+80+27.78+27.14</f>
        <v>162.26999999999998</v>
      </c>
      <c r="F20" s="20">
        <f>+F19+D20-E20</f>
        <v>56774.969999999994</v>
      </c>
      <c r="K20" s="19"/>
    </row>
    <row r="21" spans="1:11" thickBot="1" x14ac:dyDescent="0.3">
      <c r="A21" s="17">
        <v>44255</v>
      </c>
      <c r="B21" s="18"/>
      <c r="C21" s="29" t="s">
        <v>14</v>
      </c>
      <c r="D21" s="19"/>
      <c r="E21" s="21">
        <v>175</v>
      </c>
      <c r="F21" s="20">
        <f>+F20+D21-E21</f>
        <v>56599.969999999994</v>
      </c>
      <c r="K21" s="19"/>
    </row>
    <row r="22" spans="1:11" thickTop="1" x14ac:dyDescent="0.25">
      <c r="A22" s="55" t="s">
        <v>40</v>
      </c>
      <c r="B22" s="55"/>
      <c r="C22" s="55"/>
      <c r="D22" s="22">
        <f>SUM(D17:D21)</f>
        <v>0</v>
      </c>
      <c r="E22" s="23">
        <f>SUM(E17:E21)</f>
        <v>38960.629999999997</v>
      </c>
      <c r="F22" s="23">
        <f>SUM(F14+D22-E22)</f>
        <v>56599.969999999994</v>
      </c>
    </row>
    <row r="23" spans="1:11" ht="18.75" customHeight="1" x14ac:dyDescent="0.25">
      <c r="F23" s="3" t="s">
        <v>10</v>
      </c>
    </row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5" customHeight="1" x14ac:dyDescent="0.25">
      <c r="A33" s="56"/>
      <c r="B33" s="56"/>
      <c r="C33" s="56"/>
      <c r="D33" s="56"/>
      <c r="E33" s="56"/>
      <c r="F33" s="56"/>
    </row>
    <row r="34" spans="1:11" x14ac:dyDescent="0.25">
      <c r="C34" s="32"/>
      <c r="D34" s="33"/>
      <c r="E34" s="33"/>
    </row>
    <row r="35" spans="1:11" x14ac:dyDescent="0.25">
      <c r="A35" s="31"/>
      <c r="B35" s="31"/>
      <c r="C35" s="46" t="s">
        <v>37</v>
      </c>
      <c r="D35" s="46"/>
      <c r="E35" s="46"/>
      <c r="F35" s="31"/>
      <c r="G35" s="36"/>
      <c r="H35" s="25"/>
    </row>
    <row r="36" spans="1:11" x14ac:dyDescent="0.25">
      <c r="A36" s="30"/>
      <c r="B36" s="30"/>
      <c r="C36" s="43" t="s">
        <v>17</v>
      </c>
      <c r="D36" s="43"/>
      <c r="E36" s="43"/>
      <c r="F36" s="30"/>
      <c r="G36" s="36"/>
      <c r="H36" s="26"/>
    </row>
    <row r="37" spans="1:11" x14ac:dyDescent="0.25">
      <c r="A37" s="30"/>
      <c r="B37" s="30"/>
      <c r="C37" s="36"/>
      <c r="D37" s="36"/>
      <c r="E37" s="36"/>
      <c r="F37" s="30"/>
      <c r="G37" s="36"/>
      <c r="H37" s="26"/>
    </row>
    <row r="38" spans="1:11" x14ac:dyDescent="0.25">
      <c r="A38" s="30"/>
      <c r="B38" s="30"/>
      <c r="C38" s="36"/>
      <c r="D38" s="36"/>
      <c r="E38" s="36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26"/>
      <c r="B40" s="26"/>
      <c r="C40" s="26"/>
      <c r="D40" s="34"/>
      <c r="E40" s="34"/>
      <c r="F40" s="34"/>
      <c r="G40" s="34"/>
      <c r="H40" s="27"/>
      <c r="I40" s="27"/>
      <c r="J40" s="28"/>
      <c r="K40" s="34"/>
    </row>
    <row r="42" spans="1:11" ht="15" x14ac:dyDescent="0.25">
      <c r="A42" s="44"/>
      <c r="B42" s="44"/>
      <c r="C42" s="44"/>
      <c r="D42" s="44"/>
      <c r="E42" s="44"/>
      <c r="F42" s="44"/>
    </row>
    <row r="43" spans="1:11" ht="15" x14ac:dyDescent="0.25">
      <c r="A43" s="44"/>
      <c r="B43" s="44"/>
      <c r="C43" s="44"/>
      <c r="D43" s="44"/>
      <c r="E43" s="44"/>
      <c r="F43" s="44"/>
    </row>
    <row r="44" spans="1:11" ht="15" customHeight="1" x14ac:dyDescent="0.25">
      <c r="A44" s="45"/>
      <c r="B44" s="45"/>
      <c r="C44" s="45"/>
      <c r="D44" s="45"/>
      <c r="E44" s="45"/>
      <c r="F44" s="45"/>
    </row>
  </sheetData>
  <protectedRanges>
    <protectedRange sqref="A35" name="Rango1_2_1"/>
  </protectedRanges>
  <mergeCells count="16">
    <mergeCell ref="A10:F10"/>
    <mergeCell ref="A4:F4"/>
    <mergeCell ref="A5:F5"/>
    <mergeCell ref="A6:F6"/>
    <mergeCell ref="A8:F8"/>
    <mergeCell ref="A9:F9"/>
    <mergeCell ref="C36:E36"/>
    <mergeCell ref="A42:F42"/>
    <mergeCell ref="A43:F43"/>
    <mergeCell ref="A44:F44"/>
    <mergeCell ref="A11:F11"/>
    <mergeCell ref="A12:F12"/>
    <mergeCell ref="A14:C14"/>
    <mergeCell ref="A22:C22"/>
    <mergeCell ref="A33:F33"/>
    <mergeCell ref="C35:E35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710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7105" r:id="rId4"/>
      </mc:Fallback>
    </mc:AlternateContent>
    <mc:AlternateContent xmlns:mc="http://schemas.openxmlformats.org/markup-compatibility/2006">
      <mc:Choice Requires="x14">
        <oleObject progId="Word.Picture.8" shapeId="4710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7106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AE486-989D-4860-ABEB-3DE42F11D543}">
  <dimension ref="A1:K46"/>
  <sheetViews>
    <sheetView showGridLines="0" topLeftCell="A13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0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45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f>+'CUENTA 9600883648 FEBRERO 2021'!$F$22</f>
        <v>56599.969999999994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44259</v>
      </c>
      <c r="B17" s="18" t="s">
        <v>47</v>
      </c>
      <c r="C17" s="29" t="s">
        <v>48</v>
      </c>
      <c r="D17" s="19">
        <v>0</v>
      </c>
      <c r="E17" s="21">
        <v>15162</v>
      </c>
      <c r="F17" s="20">
        <f>+F14+D17-E17</f>
        <v>41437.969999999994</v>
      </c>
      <c r="K17" s="19"/>
    </row>
    <row r="18" spans="1:11" ht="15" x14ac:dyDescent="0.25">
      <c r="A18" s="17">
        <v>44274</v>
      </c>
      <c r="B18" s="18" t="s">
        <v>49</v>
      </c>
      <c r="C18" s="29" t="s">
        <v>16</v>
      </c>
      <c r="D18" s="19"/>
      <c r="E18" s="21">
        <v>0</v>
      </c>
      <c r="F18" s="20">
        <f>+F17+D18-E18</f>
        <v>41437.969999999994</v>
      </c>
      <c r="K18" s="19"/>
    </row>
    <row r="19" spans="1:11" ht="15" x14ac:dyDescent="0.25">
      <c r="A19" s="17">
        <v>44274</v>
      </c>
      <c r="B19" s="18" t="s">
        <v>50</v>
      </c>
      <c r="C19" s="29" t="s">
        <v>16</v>
      </c>
      <c r="D19" s="19"/>
      <c r="E19" s="21">
        <v>0</v>
      </c>
      <c r="F19" s="20">
        <f t="shared" ref="F19:F24" si="0">+F18+D19-E19</f>
        <v>41437.969999999994</v>
      </c>
      <c r="K19" s="19"/>
    </row>
    <row r="20" spans="1:11" ht="15" x14ac:dyDescent="0.25">
      <c r="A20" s="17">
        <v>44274</v>
      </c>
      <c r="B20" s="18" t="s">
        <v>51</v>
      </c>
      <c r="C20" s="29" t="s">
        <v>13</v>
      </c>
      <c r="D20" s="19"/>
      <c r="E20" s="21">
        <v>697.94</v>
      </c>
      <c r="F20" s="20">
        <f t="shared" si="0"/>
        <v>40740.029999999992</v>
      </c>
      <c r="K20" s="19"/>
    </row>
    <row r="21" spans="1:11" ht="15" x14ac:dyDescent="0.25">
      <c r="A21" s="17">
        <v>44285</v>
      </c>
      <c r="B21" s="18" t="s">
        <v>52</v>
      </c>
      <c r="C21" s="29" t="s">
        <v>53</v>
      </c>
      <c r="D21" s="19"/>
      <c r="E21" s="21">
        <v>0</v>
      </c>
      <c r="F21" s="20">
        <f t="shared" si="0"/>
        <v>40740.029999999992</v>
      </c>
      <c r="K21" s="19"/>
    </row>
    <row r="22" spans="1:11" ht="15" x14ac:dyDescent="0.25">
      <c r="A22" s="17">
        <v>44285</v>
      </c>
      <c r="B22" s="18" t="s">
        <v>54</v>
      </c>
      <c r="C22" s="29" t="s">
        <v>15</v>
      </c>
      <c r="D22" s="19"/>
      <c r="E22" s="21">
        <v>17951.84</v>
      </c>
      <c r="F22" s="20">
        <f t="shared" si="0"/>
        <v>22788.189999999991</v>
      </c>
      <c r="K22" s="19"/>
    </row>
    <row r="23" spans="1:11" ht="15" x14ac:dyDescent="0.25">
      <c r="A23" s="17">
        <v>44286</v>
      </c>
      <c r="B23" s="18"/>
      <c r="C23" s="29" t="s">
        <v>31</v>
      </c>
      <c r="D23" s="19"/>
      <c r="E23" s="21">
        <f>29.65+0.94+32.85+80+22.74</f>
        <v>166.18</v>
      </c>
      <c r="F23" s="20">
        <f t="shared" si="0"/>
        <v>22622.009999999991</v>
      </c>
      <c r="K23" s="19"/>
    </row>
    <row r="24" spans="1:11" thickBot="1" x14ac:dyDescent="0.3">
      <c r="A24" s="17">
        <v>44286</v>
      </c>
      <c r="B24" s="18"/>
      <c r="C24" s="29" t="s">
        <v>14</v>
      </c>
      <c r="D24" s="19"/>
      <c r="E24" s="21">
        <v>175</v>
      </c>
      <c r="F24" s="20">
        <f t="shared" si="0"/>
        <v>22447.009999999991</v>
      </c>
      <c r="K24" s="19"/>
    </row>
    <row r="25" spans="1:11" thickTop="1" x14ac:dyDescent="0.25">
      <c r="A25" s="55" t="s">
        <v>46</v>
      </c>
      <c r="B25" s="55"/>
      <c r="C25" s="55"/>
      <c r="D25" s="22">
        <f>SUM(D17:D24)</f>
        <v>0</v>
      </c>
      <c r="E25" s="23">
        <f>SUM(E17:E24)</f>
        <v>34152.959999999999</v>
      </c>
      <c r="F25" s="23">
        <f>SUM(F14+D25-E25)</f>
        <v>22447.009999999995</v>
      </c>
    </row>
    <row r="26" spans="1:11" ht="18.75" customHeight="1" x14ac:dyDescent="0.25">
      <c r="F26" s="3" t="s">
        <v>10</v>
      </c>
    </row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5" customHeight="1" x14ac:dyDescent="0.25">
      <c r="A36" s="56"/>
      <c r="B36" s="56"/>
      <c r="C36" s="56"/>
      <c r="D36" s="56"/>
      <c r="E36" s="56"/>
      <c r="F36" s="56"/>
    </row>
    <row r="37" spans="1:11" x14ac:dyDescent="0.25">
      <c r="C37" s="32"/>
      <c r="D37" s="33"/>
      <c r="E37" s="33"/>
    </row>
    <row r="38" spans="1:11" x14ac:dyDescent="0.25">
      <c r="A38" s="31"/>
      <c r="B38" s="31"/>
      <c r="C38" s="46" t="s">
        <v>37</v>
      </c>
      <c r="D38" s="46"/>
      <c r="E38" s="46"/>
      <c r="F38" s="31"/>
      <c r="G38" s="36"/>
      <c r="H38" s="25"/>
    </row>
    <row r="39" spans="1:11" x14ac:dyDescent="0.25">
      <c r="A39" s="30"/>
      <c r="B39" s="30"/>
      <c r="C39" s="43" t="s">
        <v>17</v>
      </c>
      <c r="D39" s="43"/>
      <c r="E39" s="43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26"/>
      <c r="B42" s="26"/>
      <c r="C42" s="26"/>
      <c r="D42" s="34"/>
      <c r="E42" s="34"/>
      <c r="F42" s="34"/>
      <c r="G42" s="34"/>
      <c r="H42" s="27"/>
      <c r="I42" s="27"/>
      <c r="J42" s="28"/>
      <c r="K42" s="34"/>
    </row>
    <row r="44" spans="1:11" ht="15" x14ac:dyDescent="0.25">
      <c r="A44" s="44"/>
      <c r="B44" s="44"/>
      <c r="C44" s="44"/>
      <c r="D44" s="44"/>
      <c r="E44" s="44"/>
      <c r="F44" s="44"/>
    </row>
    <row r="45" spans="1:11" ht="15" x14ac:dyDescent="0.25">
      <c r="A45" s="44"/>
      <c r="B45" s="44"/>
      <c r="C45" s="44"/>
      <c r="D45" s="44"/>
      <c r="E45" s="44"/>
      <c r="F45" s="44"/>
    </row>
    <row r="46" spans="1:11" ht="15" customHeight="1" x14ac:dyDescent="0.25">
      <c r="A46" s="45"/>
      <c r="B46" s="45"/>
      <c r="C46" s="45"/>
      <c r="D46" s="45"/>
      <c r="E46" s="45"/>
      <c r="F46" s="45"/>
    </row>
  </sheetData>
  <protectedRanges>
    <protectedRange sqref="A38" name="Rango1_2_1"/>
  </protectedRanges>
  <mergeCells count="16">
    <mergeCell ref="C39:E39"/>
    <mergeCell ref="A44:F44"/>
    <mergeCell ref="A45:F45"/>
    <mergeCell ref="A46:F46"/>
    <mergeCell ref="A11:F11"/>
    <mergeCell ref="A12:F12"/>
    <mergeCell ref="A14:C14"/>
    <mergeCell ref="A25:C25"/>
    <mergeCell ref="A36:F36"/>
    <mergeCell ref="C38:E38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812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8129" r:id="rId4"/>
      </mc:Fallback>
    </mc:AlternateContent>
    <mc:AlternateContent xmlns:mc="http://schemas.openxmlformats.org/markup-compatibility/2006">
      <mc:Choice Requires="x14">
        <oleObject progId="Word.Picture.8" shapeId="4813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8130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645F4-4ECE-47F9-B334-52D9A8B4BCF2}">
  <dimension ref="A1:K48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0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55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f>+'CUENTA 9600883648  marzo 2021'!$F$25</f>
        <v>22447.009999999995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44294</v>
      </c>
      <c r="B17" s="18"/>
      <c r="C17" s="38" t="s">
        <v>70</v>
      </c>
      <c r="D17" s="19">
        <v>0</v>
      </c>
      <c r="E17" s="21">
        <v>834.73</v>
      </c>
      <c r="F17" s="20">
        <f>+F14-E17</f>
        <v>21612.279999999995</v>
      </c>
      <c r="K17" s="19"/>
    </row>
    <row r="18" spans="1:11" ht="15" x14ac:dyDescent="0.25">
      <c r="A18" s="17">
        <v>44298</v>
      </c>
      <c r="B18" s="18" t="s">
        <v>57</v>
      </c>
      <c r="C18" s="29" t="s">
        <v>71</v>
      </c>
      <c r="D18" s="19">
        <v>0</v>
      </c>
      <c r="E18" s="21">
        <v>544.80999999999995</v>
      </c>
      <c r="F18" s="20">
        <f>+F17+D18-E18</f>
        <v>21067.469999999994</v>
      </c>
      <c r="K18" s="19"/>
    </row>
    <row r="19" spans="1:11" ht="15" x14ac:dyDescent="0.25">
      <c r="A19" s="17">
        <v>44306</v>
      </c>
      <c r="B19" s="18"/>
      <c r="C19" s="29" t="s">
        <v>69</v>
      </c>
      <c r="D19" s="19">
        <v>57081.56</v>
      </c>
      <c r="E19" s="21"/>
      <c r="F19" s="20">
        <f t="shared" ref="F19:F28" si="0">+F18+D19-E19</f>
        <v>78149.03</v>
      </c>
      <c r="K19" s="19"/>
    </row>
    <row r="20" spans="1:11" ht="15" x14ac:dyDescent="0.25">
      <c r="A20" s="17">
        <v>44312</v>
      </c>
      <c r="B20" s="18" t="s">
        <v>58</v>
      </c>
      <c r="C20" s="29" t="s">
        <v>59</v>
      </c>
      <c r="D20" s="19"/>
      <c r="E20" s="21">
        <v>1921</v>
      </c>
      <c r="F20" s="20">
        <f t="shared" si="0"/>
        <v>76228.03</v>
      </c>
      <c r="K20" s="19"/>
    </row>
    <row r="21" spans="1:11" ht="15" x14ac:dyDescent="0.25">
      <c r="A21" s="17">
        <v>44312</v>
      </c>
      <c r="B21" s="18" t="s">
        <v>60</v>
      </c>
      <c r="C21" s="29" t="s">
        <v>61</v>
      </c>
      <c r="D21" s="19"/>
      <c r="E21" s="21">
        <v>7030</v>
      </c>
      <c r="F21" s="20">
        <f t="shared" si="0"/>
        <v>69198.03</v>
      </c>
      <c r="K21" s="19"/>
    </row>
    <row r="22" spans="1:11" ht="15" x14ac:dyDescent="0.25">
      <c r="A22" s="17">
        <v>44312</v>
      </c>
      <c r="B22" s="18" t="s">
        <v>62</v>
      </c>
      <c r="C22" s="29" t="s">
        <v>53</v>
      </c>
      <c r="D22" s="19"/>
      <c r="E22" s="21">
        <v>0</v>
      </c>
      <c r="F22" s="20">
        <f t="shared" si="0"/>
        <v>69198.03</v>
      </c>
      <c r="K22" s="19"/>
    </row>
    <row r="23" spans="1:11" ht="15" x14ac:dyDescent="0.25">
      <c r="A23" s="17">
        <v>44312</v>
      </c>
      <c r="B23" s="18" t="s">
        <v>63</v>
      </c>
      <c r="C23" s="29" t="s">
        <v>64</v>
      </c>
      <c r="D23" s="19"/>
      <c r="E23" s="21">
        <v>17115.599999999999</v>
      </c>
      <c r="F23" s="20">
        <f t="shared" si="0"/>
        <v>52082.43</v>
      </c>
      <c r="K23" s="19"/>
    </row>
    <row r="24" spans="1:11" ht="15" x14ac:dyDescent="0.25">
      <c r="A24" s="17">
        <v>44312</v>
      </c>
      <c r="B24" s="18" t="s">
        <v>65</v>
      </c>
      <c r="C24" s="29" t="s">
        <v>66</v>
      </c>
      <c r="D24" s="19"/>
      <c r="E24" s="21">
        <v>5918</v>
      </c>
      <c r="F24" s="20">
        <f t="shared" si="0"/>
        <v>46164.43</v>
      </c>
      <c r="K24" s="19"/>
    </row>
    <row r="25" spans="1:11" ht="15" x14ac:dyDescent="0.25">
      <c r="A25" s="17">
        <v>44312</v>
      </c>
      <c r="B25" s="18" t="s">
        <v>67</v>
      </c>
      <c r="C25" s="29" t="s">
        <v>53</v>
      </c>
      <c r="D25" s="19"/>
      <c r="E25" s="21">
        <v>0</v>
      </c>
      <c r="F25" s="20">
        <f t="shared" si="0"/>
        <v>46164.43</v>
      </c>
      <c r="K25" s="19"/>
    </row>
    <row r="26" spans="1:11" ht="15" x14ac:dyDescent="0.25">
      <c r="A26" s="17">
        <v>44312</v>
      </c>
      <c r="B26" s="18" t="s">
        <v>68</v>
      </c>
      <c r="C26" s="29" t="s">
        <v>53</v>
      </c>
      <c r="D26" s="19"/>
      <c r="E26" s="21">
        <v>0</v>
      </c>
      <c r="F26" s="20">
        <f t="shared" si="0"/>
        <v>46164.43</v>
      </c>
      <c r="K26" s="19"/>
    </row>
    <row r="27" spans="1:11" ht="15" x14ac:dyDescent="0.25">
      <c r="A27" s="17">
        <v>44316</v>
      </c>
      <c r="B27" s="18"/>
      <c r="C27" s="29" t="s">
        <v>31</v>
      </c>
      <c r="D27" s="19"/>
      <c r="E27" s="21">
        <f>0.82+80+26.93+1.05</f>
        <v>108.8</v>
      </c>
      <c r="F27" s="20">
        <f t="shared" si="0"/>
        <v>46055.63</v>
      </c>
      <c r="K27" s="19"/>
    </row>
    <row r="28" spans="1:11" thickBot="1" x14ac:dyDescent="0.3">
      <c r="A28" s="17">
        <v>44316</v>
      </c>
      <c r="B28" s="18"/>
      <c r="C28" s="29" t="s">
        <v>14</v>
      </c>
      <c r="D28" s="19"/>
      <c r="E28" s="21">
        <v>175</v>
      </c>
      <c r="F28" s="20">
        <f t="shared" si="0"/>
        <v>45880.63</v>
      </c>
      <c r="K28" s="19"/>
    </row>
    <row r="29" spans="1:11" thickTop="1" x14ac:dyDescent="0.25">
      <c r="A29" s="55" t="s">
        <v>56</v>
      </c>
      <c r="B29" s="55"/>
      <c r="C29" s="55"/>
      <c r="D29" s="22">
        <f>SUM(D18:D28)</f>
        <v>57081.56</v>
      </c>
      <c r="E29" s="23">
        <f>SUM(E17:E28)</f>
        <v>33647.94</v>
      </c>
      <c r="F29" s="23">
        <f>SUM(F14+D29-E29)</f>
        <v>45880.62999999999</v>
      </c>
    </row>
    <row r="30" spans="1:11" ht="18.75" customHeight="1" x14ac:dyDescent="0.25">
      <c r="F30" s="3" t="s">
        <v>10</v>
      </c>
    </row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8.75" customHeight="1" x14ac:dyDescent="0.25"/>
    <row r="37" spans="1:11" ht="18.75" customHeight="1" x14ac:dyDescent="0.25"/>
    <row r="38" spans="1:11" ht="15" customHeight="1" x14ac:dyDescent="0.25">
      <c r="A38" s="56"/>
      <c r="B38" s="56"/>
      <c r="C38" s="56"/>
      <c r="D38" s="56"/>
      <c r="E38" s="56"/>
      <c r="F38" s="56"/>
    </row>
    <row r="39" spans="1:11" x14ac:dyDescent="0.25">
      <c r="C39" s="32"/>
      <c r="D39" s="33"/>
      <c r="E39" s="33"/>
    </row>
    <row r="40" spans="1:11" x14ac:dyDescent="0.25">
      <c r="A40" s="31"/>
      <c r="B40" s="31"/>
      <c r="C40" s="46" t="s">
        <v>37</v>
      </c>
      <c r="D40" s="46"/>
      <c r="E40" s="46"/>
      <c r="F40" s="31"/>
      <c r="G40" s="36"/>
      <c r="H40" s="25"/>
    </row>
    <row r="41" spans="1:11" x14ac:dyDescent="0.25">
      <c r="A41" s="30"/>
      <c r="B41" s="30"/>
      <c r="C41" s="43" t="s">
        <v>17</v>
      </c>
      <c r="D41" s="43"/>
      <c r="E41" s="43"/>
      <c r="F41" s="30"/>
      <c r="G41" s="36"/>
      <c r="H41" s="26"/>
    </row>
    <row r="42" spans="1:11" x14ac:dyDescent="0.25">
      <c r="A42" s="30"/>
      <c r="B42" s="30"/>
      <c r="C42" s="36"/>
      <c r="D42" s="36"/>
      <c r="E42" s="36"/>
      <c r="F42" s="30"/>
      <c r="G42" s="36"/>
      <c r="H42" s="26"/>
    </row>
    <row r="43" spans="1:11" x14ac:dyDescent="0.25">
      <c r="A43" s="30"/>
      <c r="B43" s="30"/>
      <c r="C43" s="36"/>
      <c r="D43" s="36"/>
      <c r="E43" s="36"/>
      <c r="F43" s="30"/>
      <c r="G43" s="36"/>
      <c r="H43" s="26"/>
    </row>
    <row r="44" spans="1:11" x14ac:dyDescent="0.25">
      <c r="A44" s="26"/>
      <c r="B44" s="26"/>
      <c r="C44" s="26"/>
      <c r="D44" s="34"/>
      <c r="E44" s="34"/>
      <c r="F44" s="34"/>
      <c r="G44" s="34"/>
      <c r="H44" s="27"/>
      <c r="I44" s="27"/>
      <c r="J44" s="28"/>
      <c r="K44" s="34"/>
    </row>
    <row r="46" spans="1:11" ht="15" x14ac:dyDescent="0.25">
      <c r="A46" s="44"/>
      <c r="B46" s="44"/>
      <c r="C46" s="44"/>
      <c r="D46" s="44"/>
      <c r="E46" s="44"/>
      <c r="F46" s="44"/>
    </row>
    <row r="47" spans="1:11" ht="15" x14ac:dyDescent="0.25">
      <c r="A47" s="44"/>
      <c r="B47" s="44"/>
      <c r="C47" s="44"/>
      <c r="D47" s="44"/>
      <c r="E47" s="44"/>
      <c r="F47" s="44"/>
    </row>
    <row r="48" spans="1:11" ht="15" customHeight="1" x14ac:dyDescent="0.25">
      <c r="A48" s="45"/>
      <c r="B48" s="45"/>
      <c r="C48" s="45"/>
      <c r="D48" s="45"/>
      <c r="E48" s="45"/>
      <c r="F48" s="45"/>
    </row>
  </sheetData>
  <protectedRanges>
    <protectedRange sqref="A40" name="Rango1_2_1"/>
  </protectedRanges>
  <mergeCells count="16">
    <mergeCell ref="A10:F10"/>
    <mergeCell ref="A4:F4"/>
    <mergeCell ref="A5:F5"/>
    <mergeCell ref="A6:F6"/>
    <mergeCell ref="A8:F8"/>
    <mergeCell ref="A9:F9"/>
    <mergeCell ref="C41:E41"/>
    <mergeCell ref="A46:F46"/>
    <mergeCell ref="A47:F47"/>
    <mergeCell ref="A48:F48"/>
    <mergeCell ref="A11:F11"/>
    <mergeCell ref="A12:F12"/>
    <mergeCell ref="A14:C14"/>
    <mergeCell ref="A29:C29"/>
    <mergeCell ref="A38:F38"/>
    <mergeCell ref="C40:E4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915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9153" r:id="rId4"/>
      </mc:Fallback>
    </mc:AlternateContent>
    <mc:AlternateContent xmlns:mc="http://schemas.openxmlformats.org/markup-compatibility/2006">
      <mc:Choice Requires="x14">
        <oleObject progId="Word.Picture.8" shapeId="4915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9154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4008A-2B09-47CA-8A83-75C06DAB3783}">
  <dimension ref="A1:K44"/>
  <sheetViews>
    <sheetView showGridLines="0" topLeftCell="A1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0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72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f>+'CUENTA 9600883648  ABRIL 2021'!$F$29</f>
        <v>45880.62999999999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44319</v>
      </c>
      <c r="B17" s="18" t="s">
        <v>74</v>
      </c>
      <c r="C17" s="38" t="s">
        <v>75</v>
      </c>
      <c r="D17" s="19">
        <v>0</v>
      </c>
      <c r="E17" s="21">
        <v>8814</v>
      </c>
      <c r="F17" s="20">
        <f>+F14-E17</f>
        <v>37066.62999999999</v>
      </c>
      <c r="K17" s="19"/>
    </row>
    <row r="18" spans="1:11" s="16" customFormat="1" ht="17.25" customHeight="1" x14ac:dyDescent="0.25">
      <c r="A18" s="17">
        <v>44319</v>
      </c>
      <c r="B18" s="18" t="s">
        <v>76</v>
      </c>
      <c r="C18" s="29" t="s">
        <v>77</v>
      </c>
      <c r="D18" s="19">
        <v>0</v>
      </c>
      <c r="E18" s="21">
        <v>7581</v>
      </c>
      <c r="F18" s="20">
        <f>+F17+D18-E18</f>
        <v>29485.62999999999</v>
      </c>
      <c r="K18" s="19"/>
    </row>
    <row r="19" spans="1:11" s="16" customFormat="1" ht="17.25" customHeight="1" x14ac:dyDescent="0.25">
      <c r="A19" s="17">
        <v>44323</v>
      </c>
      <c r="B19" s="18"/>
      <c r="C19" s="38" t="s">
        <v>82</v>
      </c>
      <c r="D19" s="19"/>
      <c r="E19" s="21">
        <v>1659.5</v>
      </c>
      <c r="F19" s="20">
        <f t="shared" ref="F19:F24" si="0">+F18+D19-E19</f>
        <v>27826.12999999999</v>
      </c>
      <c r="K19" s="19"/>
    </row>
    <row r="20" spans="1:11" ht="15" x14ac:dyDescent="0.25">
      <c r="A20" s="17">
        <v>44326</v>
      </c>
      <c r="B20" s="18" t="s">
        <v>78</v>
      </c>
      <c r="C20" s="29" t="s">
        <v>79</v>
      </c>
      <c r="D20" s="19"/>
      <c r="E20" s="21">
        <v>8390.25</v>
      </c>
      <c r="F20" s="20">
        <f t="shared" si="0"/>
        <v>19435.87999999999</v>
      </c>
      <c r="K20" s="19"/>
    </row>
    <row r="21" spans="1:11" ht="15" x14ac:dyDescent="0.25">
      <c r="A21" s="17">
        <v>44334</v>
      </c>
      <c r="B21" s="18" t="s">
        <v>80</v>
      </c>
      <c r="C21" s="29" t="s">
        <v>13</v>
      </c>
      <c r="D21" s="19"/>
      <c r="E21" s="21">
        <v>448.39</v>
      </c>
      <c r="F21" s="20">
        <f t="shared" si="0"/>
        <v>18987.489999999991</v>
      </c>
      <c r="K21" s="19"/>
    </row>
    <row r="22" spans="1:11" ht="15" x14ac:dyDescent="0.25">
      <c r="A22" s="17">
        <v>44344</v>
      </c>
      <c r="B22" s="18"/>
      <c r="C22" s="29" t="s">
        <v>81</v>
      </c>
      <c r="D22" s="19">
        <v>44114.1</v>
      </c>
      <c r="E22" s="21"/>
      <c r="F22" s="20">
        <f t="shared" si="0"/>
        <v>63101.589999999989</v>
      </c>
      <c r="K22" s="19"/>
    </row>
    <row r="23" spans="1:11" ht="15" x14ac:dyDescent="0.25">
      <c r="A23" s="17">
        <v>44347</v>
      </c>
      <c r="B23" s="18"/>
      <c r="C23" s="29" t="s">
        <v>31</v>
      </c>
      <c r="D23" s="19"/>
      <c r="E23" s="21">
        <v>542.16</v>
      </c>
      <c r="F23" s="20">
        <f t="shared" si="0"/>
        <v>62559.429999999986</v>
      </c>
      <c r="K23" s="19"/>
    </row>
    <row r="24" spans="1:11" thickBot="1" x14ac:dyDescent="0.3">
      <c r="A24" s="17">
        <v>44347</v>
      </c>
      <c r="B24" s="18"/>
      <c r="C24" s="29" t="s">
        <v>14</v>
      </c>
      <c r="D24" s="19"/>
      <c r="E24" s="21">
        <v>175</v>
      </c>
      <c r="F24" s="20">
        <f t="shared" si="0"/>
        <v>62384.429999999986</v>
      </c>
      <c r="K24" s="19"/>
    </row>
    <row r="25" spans="1:11" thickTop="1" x14ac:dyDescent="0.25">
      <c r="A25" s="55" t="s">
        <v>73</v>
      </c>
      <c r="B25" s="55"/>
      <c r="C25" s="55"/>
      <c r="D25" s="22">
        <f>SUM(D18:D24)</f>
        <v>44114.1</v>
      </c>
      <c r="E25" s="23">
        <f>SUM(E17:E24)</f>
        <v>27610.3</v>
      </c>
      <c r="F25" s="23">
        <f>SUM(F14+D25-E25)</f>
        <v>62384.429999999978</v>
      </c>
    </row>
    <row r="26" spans="1:11" ht="18.75" customHeight="1" x14ac:dyDescent="0.25">
      <c r="F26" s="3" t="s">
        <v>10</v>
      </c>
    </row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5" customHeight="1" x14ac:dyDescent="0.25">
      <c r="A34" s="56"/>
      <c r="B34" s="56"/>
      <c r="C34" s="56"/>
      <c r="D34" s="56"/>
      <c r="E34" s="56"/>
      <c r="F34" s="56"/>
    </row>
    <row r="35" spans="1:11" x14ac:dyDescent="0.25">
      <c r="C35" s="32"/>
      <c r="D35" s="33"/>
      <c r="E35" s="33"/>
    </row>
    <row r="36" spans="1:11" x14ac:dyDescent="0.25">
      <c r="A36" s="31"/>
      <c r="B36" s="31"/>
      <c r="C36" s="46" t="s">
        <v>37</v>
      </c>
      <c r="D36" s="46"/>
      <c r="E36" s="46"/>
      <c r="F36" s="31"/>
      <c r="G36" s="36"/>
      <c r="H36" s="25"/>
    </row>
    <row r="37" spans="1:11" x14ac:dyDescent="0.25">
      <c r="A37" s="30"/>
      <c r="B37" s="30"/>
      <c r="C37" s="43" t="s">
        <v>17</v>
      </c>
      <c r="D37" s="43"/>
      <c r="E37" s="43"/>
      <c r="F37" s="30"/>
      <c r="G37" s="36"/>
      <c r="H37" s="26"/>
    </row>
    <row r="38" spans="1:11" x14ac:dyDescent="0.25">
      <c r="A38" s="30"/>
      <c r="B38" s="30"/>
      <c r="C38" s="36"/>
      <c r="D38" s="36"/>
      <c r="E38" s="36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26"/>
      <c r="B40" s="26"/>
      <c r="C40" s="26"/>
      <c r="D40" s="34"/>
      <c r="E40" s="34"/>
      <c r="F40" s="34"/>
      <c r="G40" s="34"/>
      <c r="H40" s="27"/>
      <c r="I40" s="27"/>
      <c r="J40" s="28"/>
      <c r="K40" s="34"/>
    </row>
    <row r="42" spans="1:11" ht="15" x14ac:dyDescent="0.25">
      <c r="A42" s="44"/>
      <c r="B42" s="44"/>
      <c r="C42" s="44"/>
      <c r="D42" s="44"/>
      <c r="E42" s="44"/>
      <c r="F42" s="44"/>
    </row>
    <row r="43" spans="1:11" ht="15" x14ac:dyDescent="0.25">
      <c r="A43" s="44"/>
      <c r="B43" s="44"/>
      <c r="C43" s="44"/>
      <c r="D43" s="44"/>
      <c r="E43" s="44"/>
      <c r="F43" s="44"/>
    </row>
    <row r="44" spans="1:11" ht="15" customHeight="1" x14ac:dyDescent="0.25">
      <c r="A44" s="45"/>
      <c r="B44" s="45"/>
      <c r="C44" s="45"/>
      <c r="D44" s="45"/>
      <c r="E44" s="45"/>
      <c r="F44" s="45"/>
    </row>
  </sheetData>
  <protectedRanges>
    <protectedRange sqref="A36" name="Rango1_2_1"/>
  </protectedRanges>
  <mergeCells count="16">
    <mergeCell ref="C37:E37"/>
    <mergeCell ref="A42:F42"/>
    <mergeCell ref="A43:F43"/>
    <mergeCell ref="A44:F44"/>
    <mergeCell ref="A11:F11"/>
    <mergeCell ref="A12:F12"/>
    <mergeCell ref="A14:C14"/>
    <mergeCell ref="A25:C25"/>
    <mergeCell ref="A34:F34"/>
    <mergeCell ref="C36:E36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120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1201" r:id="rId4"/>
      </mc:Fallback>
    </mc:AlternateContent>
    <mc:AlternateContent xmlns:mc="http://schemas.openxmlformats.org/markup-compatibility/2006">
      <mc:Choice Requires="x14">
        <oleObject progId="Word.Picture.8" shapeId="5120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1202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52736-B9E6-4383-BD79-943FFB86990A}">
  <dimension ref="A1:K45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0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92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f>+'MAYO DEL 2021'!F25</f>
        <v>62384.429999999978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44351</v>
      </c>
      <c r="B17" s="18" t="s">
        <v>83</v>
      </c>
      <c r="C17" s="38" t="s">
        <v>77</v>
      </c>
      <c r="D17" s="19">
        <v>0</v>
      </c>
      <c r="E17" s="21">
        <v>7581</v>
      </c>
      <c r="F17" s="20">
        <f>+F14-E17</f>
        <v>54803.429999999978</v>
      </c>
      <c r="K17" s="19"/>
    </row>
    <row r="18" spans="1:11" s="16" customFormat="1" ht="21" customHeight="1" x14ac:dyDescent="0.25">
      <c r="A18" s="17">
        <v>44351</v>
      </c>
      <c r="B18" s="18" t="s">
        <v>84</v>
      </c>
      <c r="C18" s="38" t="s">
        <v>85</v>
      </c>
      <c r="D18" s="19"/>
      <c r="E18" s="21">
        <v>17100</v>
      </c>
      <c r="F18" s="20">
        <f>+F17-E18+D18</f>
        <v>37703.429999999978</v>
      </c>
      <c r="K18" s="19"/>
    </row>
    <row r="19" spans="1:11" ht="15" x14ac:dyDescent="0.25">
      <c r="A19" s="17">
        <v>44357</v>
      </c>
      <c r="B19" s="18" t="s">
        <v>86</v>
      </c>
      <c r="C19" s="29" t="s">
        <v>87</v>
      </c>
      <c r="D19" s="19">
        <v>0</v>
      </c>
      <c r="E19" s="21">
        <v>15000</v>
      </c>
      <c r="F19" s="20">
        <f>+F18+D19-E19</f>
        <v>22703.429999999978</v>
      </c>
      <c r="K19" s="19"/>
    </row>
    <row r="20" spans="1:11" ht="15" x14ac:dyDescent="0.25">
      <c r="A20" s="17">
        <v>44357</v>
      </c>
      <c r="B20" s="18"/>
      <c r="C20" s="29" t="s">
        <v>94</v>
      </c>
      <c r="D20" s="19"/>
      <c r="E20" s="21">
        <v>1183.8499999999999</v>
      </c>
      <c r="F20" s="20">
        <f t="shared" ref="F20:F25" si="0">+F19+D20-E20</f>
        <v>21519.57999999998</v>
      </c>
      <c r="K20" s="19"/>
    </row>
    <row r="21" spans="1:11" ht="15" x14ac:dyDescent="0.25">
      <c r="A21" s="17">
        <v>44365</v>
      </c>
      <c r="B21" s="18" t="s">
        <v>88</v>
      </c>
      <c r="C21" s="29" t="s">
        <v>89</v>
      </c>
      <c r="D21" s="19"/>
      <c r="E21" s="21">
        <v>9153</v>
      </c>
      <c r="F21" s="20">
        <f t="shared" si="0"/>
        <v>12366.57999999998</v>
      </c>
      <c r="K21" s="19"/>
    </row>
    <row r="22" spans="1:11" ht="15" x14ac:dyDescent="0.25">
      <c r="A22" s="17">
        <v>44365</v>
      </c>
      <c r="B22" s="18" t="s">
        <v>90</v>
      </c>
      <c r="C22" s="29" t="s">
        <v>89</v>
      </c>
      <c r="D22" s="19"/>
      <c r="E22" s="21">
        <v>8820</v>
      </c>
      <c r="F22" s="20">
        <f t="shared" si="0"/>
        <v>3546.5799999999799</v>
      </c>
      <c r="K22" s="19"/>
    </row>
    <row r="23" spans="1:11" ht="15" x14ac:dyDescent="0.25">
      <c r="A23" s="17">
        <v>44377</v>
      </c>
      <c r="B23" s="18" t="s">
        <v>91</v>
      </c>
      <c r="C23" s="29" t="s">
        <v>13</v>
      </c>
      <c r="D23" s="19"/>
      <c r="E23" s="21">
        <v>652.55999999999995</v>
      </c>
      <c r="F23" s="20">
        <f>+F22+D23-E23</f>
        <v>2894.01999999998</v>
      </c>
      <c r="K23" s="19"/>
    </row>
    <row r="24" spans="1:11" ht="15" x14ac:dyDescent="0.25">
      <c r="A24" s="17">
        <v>44377</v>
      </c>
      <c r="B24" s="18"/>
      <c r="C24" s="29" t="s">
        <v>31</v>
      </c>
      <c r="D24" s="19"/>
      <c r="E24" s="21">
        <f>0.67+80+11.37+22.5</f>
        <v>114.54</v>
      </c>
      <c r="F24" s="20">
        <f t="shared" si="0"/>
        <v>2779.47999999998</v>
      </c>
      <c r="K24" s="19"/>
    </row>
    <row r="25" spans="1:11" thickBot="1" x14ac:dyDescent="0.3">
      <c r="A25" s="17">
        <v>44377</v>
      </c>
      <c r="B25" s="18"/>
      <c r="C25" s="29" t="s">
        <v>14</v>
      </c>
      <c r="D25" s="19"/>
      <c r="E25" s="21">
        <v>175</v>
      </c>
      <c r="F25" s="20">
        <f t="shared" si="0"/>
        <v>2604.47999999998</v>
      </c>
      <c r="K25" s="19"/>
    </row>
    <row r="26" spans="1:11" thickTop="1" x14ac:dyDescent="0.25">
      <c r="A26" s="55" t="s">
        <v>93</v>
      </c>
      <c r="B26" s="55"/>
      <c r="C26" s="55"/>
      <c r="D26" s="22">
        <f>SUM(D19:D25)</f>
        <v>0</v>
      </c>
      <c r="E26" s="23">
        <f>SUM(E17:E25)</f>
        <v>59779.95</v>
      </c>
      <c r="F26" s="23">
        <f>SUM(F14+D26-E26)</f>
        <v>2604.4799999999814</v>
      </c>
    </row>
    <row r="27" spans="1:11" ht="18.75" customHeight="1" x14ac:dyDescent="0.25">
      <c r="F27" s="3" t="s">
        <v>10</v>
      </c>
    </row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5" customHeight="1" x14ac:dyDescent="0.25">
      <c r="A35" s="56"/>
      <c r="B35" s="56"/>
      <c r="C35" s="56"/>
      <c r="D35" s="56"/>
      <c r="E35" s="56"/>
      <c r="F35" s="56"/>
    </row>
    <row r="36" spans="1:11" x14ac:dyDescent="0.25">
      <c r="C36" s="32"/>
      <c r="D36" s="33"/>
      <c r="E36" s="33"/>
    </row>
    <row r="37" spans="1:11" x14ac:dyDescent="0.25">
      <c r="A37" s="31"/>
      <c r="B37" s="31"/>
      <c r="C37" s="46" t="s">
        <v>37</v>
      </c>
      <c r="D37" s="46"/>
      <c r="E37" s="46"/>
      <c r="F37" s="31"/>
      <c r="G37" s="36"/>
      <c r="H37" s="25"/>
    </row>
    <row r="38" spans="1:11" x14ac:dyDescent="0.25">
      <c r="A38" s="30"/>
      <c r="B38" s="30"/>
      <c r="C38" s="43" t="s">
        <v>17</v>
      </c>
      <c r="D38" s="43"/>
      <c r="E38" s="43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26"/>
      <c r="B41" s="26"/>
      <c r="C41" s="26"/>
      <c r="D41" s="34"/>
      <c r="E41" s="34"/>
      <c r="F41" s="34"/>
      <c r="G41" s="34"/>
      <c r="H41" s="27"/>
      <c r="I41" s="27"/>
      <c r="J41" s="28"/>
      <c r="K41" s="34"/>
    </row>
    <row r="43" spans="1:11" ht="15" x14ac:dyDescent="0.25">
      <c r="A43" s="44"/>
      <c r="B43" s="44"/>
      <c r="C43" s="44"/>
      <c r="D43" s="44"/>
      <c r="E43" s="44"/>
      <c r="F43" s="44"/>
    </row>
    <row r="44" spans="1:11" ht="15" x14ac:dyDescent="0.25">
      <c r="A44" s="44"/>
      <c r="B44" s="44"/>
      <c r="C44" s="44"/>
      <c r="D44" s="44"/>
      <c r="E44" s="44"/>
      <c r="F44" s="44"/>
    </row>
    <row r="45" spans="1:11" ht="15" customHeight="1" x14ac:dyDescent="0.25">
      <c r="A45" s="45"/>
      <c r="B45" s="45"/>
      <c r="C45" s="45"/>
      <c r="D45" s="45"/>
      <c r="E45" s="45"/>
      <c r="F45" s="45"/>
    </row>
  </sheetData>
  <protectedRanges>
    <protectedRange sqref="A37" name="Rango1_2_1"/>
  </protectedRanges>
  <mergeCells count="16">
    <mergeCell ref="C38:E38"/>
    <mergeCell ref="A43:F43"/>
    <mergeCell ref="A44:F44"/>
    <mergeCell ref="A45:F45"/>
    <mergeCell ref="A11:F11"/>
    <mergeCell ref="A12:F12"/>
    <mergeCell ref="A14:C14"/>
    <mergeCell ref="A26:C26"/>
    <mergeCell ref="A35:F35"/>
    <mergeCell ref="C37:E37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017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0177" r:id="rId4"/>
      </mc:Fallback>
    </mc:AlternateContent>
    <mc:AlternateContent xmlns:mc="http://schemas.openxmlformats.org/markup-compatibility/2006">
      <mc:Choice Requires="x14">
        <oleObject progId="Word.Picture.8" shapeId="5017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0178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C50ED-60CA-4E5C-AAB6-5490BC5BFF88}">
  <dimension ref="A1:K48"/>
  <sheetViews>
    <sheetView showGridLines="0" topLeftCell="A1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0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114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f>+'CUENTA 9600883648   JUNIO 2021'!$F$26</f>
        <v>2604.4799999999814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44384</v>
      </c>
      <c r="B17" s="18" t="s">
        <v>95</v>
      </c>
      <c r="C17" s="39" t="s">
        <v>81</v>
      </c>
      <c r="D17" s="19">
        <v>54131.15</v>
      </c>
      <c r="E17" s="21"/>
      <c r="F17" s="20">
        <f>F14+D17-E17</f>
        <v>56735.629999999983</v>
      </c>
      <c r="K17" s="19"/>
    </row>
    <row r="18" spans="1:11" s="16" customFormat="1" ht="15" customHeight="1" x14ac:dyDescent="0.25">
      <c r="A18" s="17">
        <v>44396</v>
      </c>
      <c r="B18" s="18" t="s">
        <v>96</v>
      </c>
      <c r="C18" s="38" t="s">
        <v>97</v>
      </c>
      <c r="D18" s="19"/>
      <c r="E18" s="21">
        <v>7659.66</v>
      </c>
      <c r="F18" s="20">
        <f>+F17-E18+D18</f>
        <v>49075.969999999987</v>
      </c>
      <c r="K18" s="19"/>
    </row>
    <row r="19" spans="1:11" ht="15" x14ac:dyDescent="0.25">
      <c r="A19" s="17">
        <v>44396</v>
      </c>
      <c r="B19" s="18" t="s">
        <v>98</v>
      </c>
      <c r="C19" s="29" t="s">
        <v>97</v>
      </c>
      <c r="D19" s="19">
        <v>0</v>
      </c>
      <c r="E19" s="21">
        <v>7659.66</v>
      </c>
      <c r="F19" s="20">
        <f>+F18+D19-E19</f>
        <v>41416.309999999983</v>
      </c>
      <c r="K19" s="19"/>
    </row>
    <row r="20" spans="1:11" ht="15" x14ac:dyDescent="0.25">
      <c r="A20" s="17">
        <v>44396</v>
      </c>
      <c r="B20" s="18" t="s">
        <v>99</v>
      </c>
      <c r="C20" s="29" t="s">
        <v>13</v>
      </c>
      <c r="D20" s="19"/>
      <c r="E20" s="21">
        <v>675.25</v>
      </c>
      <c r="F20" s="20">
        <f t="shared" ref="F20:F34" si="0">+F19+D20-E20</f>
        <v>40741.059999999983</v>
      </c>
      <c r="K20" s="19"/>
    </row>
    <row r="21" spans="1:11" ht="15" x14ac:dyDescent="0.25">
      <c r="A21" s="17">
        <v>44396</v>
      </c>
      <c r="B21" s="18" t="s">
        <v>100</v>
      </c>
      <c r="C21" s="29" t="s">
        <v>101</v>
      </c>
      <c r="D21" s="19"/>
      <c r="E21" s="21">
        <v>1649.8</v>
      </c>
      <c r="F21" s="20">
        <f t="shared" si="0"/>
        <v>39091.25999999998</v>
      </c>
      <c r="K21" s="19"/>
    </row>
    <row r="22" spans="1:11" ht="15" x14ac:dyDescent="0.25">
      <c r="A22" s="17">
        <v>44396</v>
      </c>
      <c r="B22" s="18" t="s">
        <v>102</v>
      </c>
      <c r="C22" s="29" t="s">
        <v>77</v>
      </c>
      <c r="D22" s="19"/>
      <c r="E22" s="21">
        <v>2968.75</v>
      </c>
      <c r="F22" s="20">
        <f t="shared" si="0"/>
        <v>36122.50999999998</v>
      </c>
      <c r="K22" s="19"/>
    </row>
    <row r="23" spans="1:11" ht="15" x14ac:dyDescent="0.25">
      <c r="A23" s="17">
        <v>44399</v>
      </c>
      <c r="B23" s="18" t="s">
        <v>103</v>
      </c>
      <c r="C23" s="29" t="s">
        <v>104</v>
      </c>
      <c r="D23" s="19"/>
      <c r="E23" s="21">
        <v>2825</v>
      </c>
      <c r="F23" s="20">
        <f t="shared" si="0"/>
        <v>33297.50999999998</v>
      </c>
      <c r="K23" s="19"/>
    </row>
    <row r="24" spans="1:11" ht="15" x14ac:dyDescent="0.25">
      <c r="A24" s="17">
        <v>44399</v>
      </c>
      <c r="B24" s="18" t="s">
        <v>105</v>
      </c>
      <c r="C24" s="29" t="s">
        <v>16</v>
      </c>
      <c r="D24" s="19"/>
      <c r="E24" s="21">
        <v>0</v>
      </c>
      <c r="F24" s="20">
        <f t="shared" si="0"/>
        <v>33297.50999999998</v>
      </c>
      <c r="K24" s="19"/>
    </row>
    <row r="25" spans="1:11" ht="15" x14ac:dyDescent="0.25">
      <c r="A25" s="17">
        <v>44399</v>
      </c>
      <c r="B25" s="18" t="s">
        <v>106</v>
      </c>
      <c r="C25" s="29" t="s">
        <v>107</v>
      </c>
      <c r="D25" s="19"/>
      <c r="E25" s="21">
        <v>8136</v>
      </c>
      <c r="F25" s="20">
        <f t="shared" si="0"/>
        <v>25161.50999999998</v>
      </c>
      <c r="K25" s="19"/>
    </row>
    <row r="26" spans="1:11" ht="15" x14ac:dyDescent="0.25">
      <c r="A26" s="17">
        <v>44399</v>
      </c>
      <c r="B26" s="18" t="s">
        <v>108</v>
      </c>
      <c r="C26" s="29" t="s">
        <v>109</v>
      </c>
      <c r="D26" s="19"/>
      <c r="E26" s="21">
        <v>3638.96</v>
      </c>
      <c r="F26" s="20">
        <f t="shared" si="0"/>
        <v>21522.549999999981</v>
      </c>
      <c r="K26" s="19"/>
    </row>
    <row r="27" spans="1:11" ht="15" x14ac:dyDescent="0.25">
      <c r="A27" s="17">
        <v>44399</v>
      </c>
      <c r="B27" s="18" t="s">
        <v>110</v>
      </c>
      <c r="C27" s="29" t="s">
        <v>111</v>
      </c>
      <c r="D27" s="19"/>
      <c r="E27" s="21">
        <v>6286.15</v>
      </c>
      <c r="F27" s="20">
        <f t="shared" si="0"/>
        <v>15236.399999999981</v>
      </c>
      <c r="K27" s="19"/>
    </row>
    <row r="28" spans="1:11" ht="15" x14ac:dyDescent="0.25">
      <c r="A28" s="17">
        <v>44399</v>
      </c>
      <c r="B28" s="18" t="s">
        <v>112</v>
      </c>
      <c r="C28" s="29" t="s">
        <v>113</v>
      </c>
      <c r="D28" s="19"/>
      <c r="E28" s="21">
        <v>4813.8</v>
      </c>
      <c r="F28" s="20">
        <f t="shared" si="0"/>
        <v>10422.59999999998</v>
      </c>
      <c r="K28" s="19"/>
    </row>
    <row r="29" spans="1:11" ht="15" x14ac:dyDescent="0.25">
      <c r="A29" s="17">
        <v>44403</v>
      </c>
      <c r="B29" s="18" t="s">
        <v>117</v>
      </c>
      <c r="C29" s="29" t="s">
        <v>116</v>
      </c>
      <c r="D29" s="19"/>
      <c r="E29" s="21">
        <v>3594.6</v>
      </c>
      <c r="F29" s="20">
        <f t="shared" si="0"/>
        <v>6827.99999999998</v>
      </c>
      <c r="K29" s="19"/>
    </row>
    <row r="30" spans="1:11" ht="15" x14ac:dyDescent="0.25">
      <c r="A30" s="17">
        <v>44403</v>
      </c>
      <c r="B30" s="18" t="s">
        <v>119</v>
      </c>
      <c r="C30" s="29" t="s">
        <v>116</v>
      </c>
      <c r="D30" s="19"/>
      <c r="E30" s="21">
        <v>80</v>
      </c>
      <c r="F30" s="20">
        <f t="shared" si="0"/>
        <v>6747.99999999998</v>
      </c>
      <c r="K30" s="19"/>
    </row>
    <row r="31" spans="1:11" ht="15" x14ac:dyDescent="0.25">
      <c r="A31" s="17">
        <v>44403</v>
      </c>
      <c r="B31" s="18" t="s">
        <v>118</v>
      </c>
      <c r="C31" s="29" t="s">
        <v>116</v>
      </c>
      <c r="D31" s="19"/>
      <c r="E31" s="21">
        <v>3330.35</v>
      </c>
      <c r="F31" s="20">
        <f t="shared" si="0"/>
        <v>3417.6499999999801</v>
      </c>
      <c r="K31" s="19"/>
    </row>
    <row r="32" spans="1:11" ht="15" x14ac:dyDescent="0.25">
      <c r="A32" s="17">
        <v>44406</v>
      </c>
      <c r="B32" s="18"/>
      <c r="C32" s="29" t="s">
        <v>130</v>
      </c>
      <c r="D32" s="19"/>
      <c r="E32" s="21">
        <v>-17100</v>
      </c>
      <c r="F32" s="20">
        <f t="shared" si="0"/>
        <v>20517.64999999998</v>
      </c>
      <c r="K32" s="19"/>
    </row>
    <row r="33" spans="1:11" ht="15" x14ac:dyDescent="0.25">
      <c r="A33" s="17">
        <v>44408</v>
      </c>
      <c r="B33" s="18"/>
      <c r="C33" s="29" t="s">
        <v>31</v>
      </c>
      <c r="D33" s="19"/>
      <c r="E33" s="21">
        <f>213.59-80</f>
        <v>133.59</v>
      </c>
      <c r="F33" s="20">
        <f t="shared" si="0"/>
        <v>20384.059999999979</v>
      </c>
      <c r="K33" s="19"/>
    </row>
    <row r="34" spans="1:11" thickBot="1" x14ac:dyDescent="0.3">
      <c r="A34" s="17">
        <v>44408</v>
      </c>
      <c r="B34" s="18"/>
      <c r="C34" s="29" t="s">
        <v>14</v>
      </c>
      <c r="D34" s="19"/>
      <c r="E34" s="21">
        <v>175</v>
      </c>
      <c r="F34" s="20">
        <f t="shared" si="0"/>
        <v>20209.059999999979</v>
      </c>
      <c r="K34" s="19"/>
    </row>
    <row r="35" spans="1:11" thickTop="1" x14ac:dyDescent="0.25">
      <c r="A35" s="55" t="s">
        <v>115</v>
      </c>
      <c r="B35" s="55"/>
      <c r="C35" s="55"/>
      <c r="D35" s="22">
        <f>SUM(D17:D34)</f>
        <v>54131.15</v>
      </c>
      <c r="E35" s="23">
        <f>SUM(E17:E34)</f>
        <v>36526.57</v>
      </c>
      <c r="F35" s="23">
        <f>SUM(F14+D35-E35)</f>
        <v>20209.059999999983</v>
      </c>
    </row>
    <row r="36" spans="1:11" ht="18.75" customHeight="1" x14ac:dyDescent="0.25">
      <c r="F36" s="3" t="s">
        <v>10</v>
      </c>
    </row>
    <row r="37" spans="1:11" ht="18.75" customHeight="1" x14ac:dyDescent="0.25"/>
    <row r="38" spans="1:11" ht="18.75" customHeight="1" x14ac:dyDescent="0.25"/>
    <row r="39" spans="1:11" ht="18.75" customHeight="1" x14ac:dyDescent="0.25"/>
    <row r="40" spans="1:11" ht="18.75" customHeight="1" x14ac:dyDescent="0.25"/>
    <row r="41" spans="1:11" x14ac:dyDescent="0.25">
      <c r="C41" s="32"/>
      <c r="D41" s="33"/>
      <c r="E41" s="33"/>
    </row>
    <row r="42" spans="1:11" x14ac:dyDescent="0.25">
      <c r="A42" s="46" t="s">
        <v>37</v>
      </c>
      <c r="B42" s="46"/>
      <c r="C42" s="46"/>
      <c r="D42" s="46"/>
      <c r="E42" s="46"/>
      <c r="F42" s="46"/>
      <c r="G42" s="36"/>
      <c r="H42" s="25"/>
    </row>
    <row r="43" spans="1:11" x14ac:dyDescent="0.25">
      <c r="A43" s="43" t="s">
        <v>17</v>
      </c>
      <c r="B43" s="43"/>
      <c r="C43" s="43"/>
      <c r="D43" s="43"/>
      <c r="E43" s="43"/>
      <c r="F43" s="43"/>
      <c r="G43" s="36"/>
      <c r="H43" s="26"/>
    </row>
    <row r="44" spans="1:11" x14ac:dyDescent="0.25">
      <c r="A44" s="30"/>
      <c r="B44" s="30"/>
      <c r="C44" s="36"/>
      <c r="D44" s="36"/>
      <c r="E44" s="36"/>
      <c r="F44" s="30"/>
      <c r="G44" s="36"/>
      <c r="H44" s="26"/>
    </row>
    <row r="45" spans="1:11" x14ac:dyDescent="0.25">
      <c r="A45" s="26"/>
      <c r="B45" s="26"/>
      <c r="C45" s="26"/>
      <c r="D45" s="34"/>
      <c r="E45" s="34"/>
      <c r="F45" s="34"/>
      <c r="G45" s="34"/>
      <c r="H45" s="27"/>
      <c r="I45" s="27"/>
      <c r="J45" s="28"/>
      <c r="K45" s="34"/>
    </row>
    <row r="47" spans="1:11" ht="15" x14ac:dyDescent="0.25">
      <c r="A47" s="44"/>
      <c r="B47" s="44"/>
      <c r="C47" s="44"/>
      <c r="D47" s="44"/>
      <c r="E47" s="44"/>
      <c r="F47" s="44"/>
    </row>
    <row r="48" spans="1:11" ht="15" x14ac:dyDescent="0.25">
      <c r="A48" s="44"/>
      <c r="B48" s="44"/>
      <c r="C48" s="44"/>
      <c r="D48" s="44"/>
      <c r="E48" s="44"/>
      <c r="F48" s="44"/>
    </row>
  </sheetData>
  <mergeCells count="14">
    <mergeCell ref="A47:F47"/>
    <mergeCell ref="A48:F48"/>
    <mergeCell ref="A11:F11"/>
    <mergeCell ref="A12:F12"/>
    <mergeCell ref="A14:C14"/>
    <mergeCell ref="A35:C35"/>
    <mergeCell ref="A10:F10"/>
    <mergeCell ref="A42:F42"/>
    <mergeCell ref="A43:F43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324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3249" r:id="rId4"/>
      </mc:Fallback>
    </mc:AlternateContent>
    <mc:AlternateContent xmlns:mc="http://schemas.openxmlformats.org/markup-compatibility/2006">
      <mc:Choice Requires="x14">
        <oleObject progId="Word.Picture.8" shapeId="5325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3250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014A-CE6E-449B-9FF1-49E8C7D854E8}">
  <dimension ref="A1:K3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47"/>
      <c r="B4" s="47"/>
      <c r="C4" s="47"/>
      <c r="D4" s="47"/>
      <c r="E4" s="47"/>
      <c r="F4" s="47"/>
    </row>
    <row r="5" spans="1:11" ht="24.75" customHeight="1" x14ac:dyDescent="0.25">
      <c r="A5" s="48"/>
      <c r="B5" s="48"/>
      <c r="C5" s="48"/>
      <c r="D5" s="48"/>
      <c r="E5" s="48"/>
      <c r="F5" s="48"/>
    </row>
    <row r="6" spans="1:11" ht="14.25" customHeight="1" x14ac:dyDescent="0.25">
      <c r="A6" s="49"/>
      <c r="B6" s="49"/>
      <c r="C6" s="49"/>
      <c r="D6" s="49"/>
      <c r="E6" s="49"/>
      <c r="F6" s="49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50" t="s">
        <v>0</v>
      </c>
      <c r="B8" s="50"/>
      <c r="C8" s="50"/>
      <c r="D8" s="50"/>
      <c r="E8" s="50"/>
      <c r="F8" s="50"/>
    </row>
    <row r="9" spans="1:11" ht="18.75" x14ac:dyDescent="0.3">
      <c r="A9" s="50" t="s">
        <v>1</v>
      </c>
      <c r="B9" s="50"/>
      <c r="C9" s="50"/>
      <c r="D9" s="50"/>
      <c r="E9" s="50"/>
      <c r="F9" s="50"/>
    </row>
    <row r="10" spans="1:11" x14ac:dyDescent="0.25">
      <c r="A10" s="51" t="s">
        <v>120</v>
      </c>
      <c r="B10" s="51"/>
      <c r="C10" s="51"/>
      <c r="D10" s="51"/>
      <c r="E10" s="51"/>
      <c r="F10" s="51"/>
    </row>
    <row r="11" spans="1:11" x14ac:dyDescent="0.25">
      <c r="A11" s="51" t="s">
        <v>2</v>
      </c>
      <c r="B11" s="51"/>
      <c r="C11" s="51"/>
      <c r="D11" s="51"/>
      <c r="E11" s="51"/>
      <c r="F11" s="51"/>
    </row>
    <row r="12" spans="1:11" ht="15" x14ac:dyDescent="0.25">
      <c r="A12" s="52" t="s">
        <v>12</v>
      </c>
      <c r="B12" s="52"/>
      <c r="C12" s="52"/>
      <c r="D12" s="53"/>
      <c r="E12" s="53"/>
      <c r="F12" s="53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54" t="s">
        <v>3</v>
      </c>
      <c r="B14" s="54"/>
      <c r="C14" s="54"/>
      <c r="D14" s="7"/>
      <c r="E14" s="7"/>
      <c r="F14" s="8">
        <f>+'CUENTA JULIO 2021'!$F$35</f>
        <v>20209.059999999983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44428</v>
      </c>
      <c r="B17" s="18" t="s">
        <v>127</v>
      </c>
      <c r="C17" s="29" t="s">
        <v>128</v>
      </c>
      <c r="D17" s="19"/>
      <c r="E17" s="21">
        <v>2120.48</v>
      </c>
      <c r="F17" s="20">
        <f>+F14+D17-E17</f>
        <v>18088.579999999984</v>
      </c>
      <c r="K17" s="19"/>
    </row>
    <row r="18" spans="1:11" s="16" customFormat="1" ht="15" customHeight="1" x14ac:dyDescent="0.25">
      <c r="A18" s="17">
        <v>44428</v>
      </c>
      <c r="B18" s="18" t="s">
        <v>129</v>
      </c>
      <c r="C18" s="29" t="s">
        <v>128</v>
      </c>
      <c r="D18" s="19"/>
      <c r="E18" s="21">
        <v>919.83</v>
      </c>
      <c r="F18" s="20">
        <f t="shared" ref="F18:F23" si="0">+F17+D18-E18</f>
        <v>17168.749999999982</v>
      </c>
      <c r="K18" s="19"/>
    </row>
    <row r="19" spans="1:11" s="16" customFormat="1" ht="15" customHeight="1" x14ac:dyDescent="0.25">
      <c r="A19" s="17">
        <v>44432</v>
      </c>
      <c r="B19" s="18" t="s">
        <v>122</v>
      </c>
      <c r="C19" s="29" t="s">
        <v>16</v>
      </c>
      <c r="D19" s="19"/>
      <c r="E19" s="21">
        <v>0</v>
      </c>
      <c r="F19" s="20">
        <f t="shared" si="0"/>
        <v>17168.749999999982</v>
      </c>
      <c r="K19" s="19"/>
    </row>
    <row r="20" spans="1:11" s="16" customFormat="1" ht="15" customHeight="1" x14ac:dyDescent="0.25">
      <c r="A20" s="17">
        <v>44432</v>
      </c>
      <c r="B20" s="18" t="s">
        <v>123</v>
      </c>
      <c r="C20" s="38" t="s">
        <v>125</v>
      </c>
      <c r="D20" s="19"/>
      <c r="E20" s="21">
        <v>788.68</v>
      </c>
      <c r="F20" s="20">
        <f t="shared" si="0"/>
        <v>16380.069999999982</v>
      </c>
      <c r="K20" s="19"/>
    </row>
    <row r="21" spans="1:11" ht="15" x14ac:dyDescent="0.25">
      <c r="A21" s="17">
        <v>44433</v>
      </c>
      <c r="B21" s="18" t="s">
        <v>126</v>
      </c>
      <c r="C21" s="29" t="s">
        <v>124</v>
      </c>
      <c r="D21" s="19">
        <v>0</v>
      </c>
      <c r="E21" s="21">
        <v>3062.56</v>
      </c>
      <c r="F21" s="20">
        <f t="shared" si="0"/>
        <v>13317.509999999982</v>
      </c>
      <c r="K21" s="19"/>
    </row>
    <row r="22" spans="1:11" ht="15" x14ac:dyDescent="0.25">
      <c r="A22" s="17">
        <v>44439</v>
      </c>
      <c r="B22" s="18"/>
      <c r="C22" s="29" t="s">
        <v>31</v>
      </c>
      <c r="D22" s="19"/>
      <c r="E22" s="21">
        <v>224</v>
      </c>
      <c r="F22" s="20">
        <f t="shared" si="0"/>
        <v>13093.509999999982</v>
      </c>
      <c r="K22" s="19"/>
    </row>
    <row r="23" spans="1:11" thickBot="1" x14ac:dyDescent="0.3">
      <c r="A23" s="17">
        <v>44439</v>
      </c>
      <c r="B23" s="18"/>
      <c r="C23" s="29" t="s">
        <v>14</v>
      </c>
      <c r="D23" s="19"/>
      <c r="E23" s="21">
        <v>175</v>
      </c>
      <c r="F23" s="20">
        <f t="shared" si="0"/>
        <v>12918.509999999982</v>
      </c>
      <c r="K23" s="19"/>
    </row>
    <row r="24" spans="1:11" thickTop="1" x14ac:dyDescent="0.25">
      <c r="A24" s="55" t="s">
        <v>121</v>
      </c>
      <c r="B24" s="55"/>
      <c r="C24" s="55"/>
      <c r="D24" s="22">
        <f>SUM(D20:D23)</f>
        <v>0</v>
      </c>
      <c r="E24" s="23">
        <f>SUM(E17:E23)</f>
        <v>7290.5499999999993</v>
      </c>
      <c r="F24" s="23">
        <f>+F23</f>
        <v>12918.509999999982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x14ac:dyDescent="0.25">
      <c r="C30" s="32"/>
      <c r="D30" s="33"/>
      <c r="E30" s="33"/>
    </row>
    <row r="31" spans="1:11" x14ac:dyDescent="0.25">
      <c r="A31" s="46" t="s">
        <v>37</v>
      </c>
      <c r="B31" s="46"/>
      <c r="C31" s="46"/>
      <c r="D31" s="46"/>
      <c r="E31" s="46"/>
      <c r="F31" s="46"/>
      <c r="G31" s="36"/>
      <c r="H31" s="25"/>
    </row>
    <row r="32" spans="1:11" x14ac:dyDescent="0.25">
      <c r="A32" s="43" t="s">
        <v>17</v>
      </c>
      <c r="B32" s="43"/>
      <c r="C32" s="43"/>
      <c r="D32" s="43"/>
      <c r="E32" s="43"/>
      <c r="F32" s="43"/>
      <c r="G32" s="36"/>
      <c r="H32" s="26"/>
    </row>
    <row r="33" spans="1:11" x14ac:dyDescent="0.25">
      <c r="A33" s="30"/>
      <c r="B33" s="30"/>
      <c r="C33" s="36"/>
      <c r="D33" s="36"/>
      <c r="E33" s="36"/>
      <c r="F33" s="30"/>
      <c r="G33" s="36"/>
      <c r="H33" s="26"/>
    </row>
    <row r="34" spans="1:11" x14ac:dyDescent="0.25">
      <c r="A34" s="26"/>
      <c r="B34" s="26"/>
      <c r="C34" s="26"/>
      <c r="D34" s="34"/>
      <c r="E34" s="34"/>
      <c r="F34" s="34"/>
      <c r="G34" s="34"/>
      <c r="H34" s="27"/>
      <c r="I34" s="27"/>
      <c r="J34" s="28"/>
      <c r="K34" s="34"/>
    </row>
    <row r="36" spans="1:11" ht="15" x14ac:dyDescent="0.25">
      <c r="A36" s="44"/>
      <c r="B36" s="44"/>
      <c r="C36" s="44"/>
      <c r="D36" s="44"/>
      <c r="E36" s="44"/>
      <c r="F36" s="44"/>
    </row>
    <row r="37" spans="1:11" ht="15" x14ac:dyDescent="0.25">
      <c r="A37" s="44"/>
      <c r="B37" s="44"/>
      <c r="C37" s="44"/>
      <c r="D37" s="44"/>
      <c r="E37" s="44"/>
      <c r="F37" s="44"/>
    </row>
  </sheetData>
  <mergeCells count="14">
    <mergeCell ref="A10:F10"/>
    <mergeCell ref="A4:F4"/>
    <mergeCell ref="A5:F5"/>
    <mergeCell ref="A6:F6"/>
    <mergeCell ref="A8:F8"/>
    <mergeCell ref="A9:F9"/>
    <mergeCell ref="A36:F36"/>
    <mergeCell ref="A37:F37"/>
    <mergeCell ref="A11:F11"/>
    <mergeCell ref="A12:F12"/>
    <mergeCell ref="A14:C14"/>
    <mergeCell ref="A24:C24"/>
    <mergeCell ref="A31:F31"/>
    <mergeCell ref="A32:F32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427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4273" r:id="rId4"/>
      </mc:Fallback>
    </mc:AlternateContent>
    <mc:AlternateContent xmlns:mc="http://schemas.openxmlformats.org/markup-compatibility/2006">
      <mc:Choice Requires="x14">
        <oleObject progId="Word.Picture.8" shapeId="5427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4274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27</vt:i4>
      </vt:variant>
    </vt:vector>
  </HeadingPairs>
  <TitlesOfParts>
    <vt:vector size="54" baseType="lpstr">
      <vt:lpstr>CUENTA 9600883648 DICIEMBRE</vt:lpstr>
      <vt:lpstr>CUENTA 9600883648 ENERO 2021</vt:lpstr>
      <vt:lpstr>CUENTA 9600883648 FEBRERO 2021</vt:lpstr>
      <vt:lpstr>CUENTA 9600883648  marzo 2021</vt:lpstr>
      <vt:lpstr>CUENTA 9600883648  ABRIL 2021</vt:lpstr>
      <vt:lpstr>MAYO DEL 2021</vt:lpstr>
      <vt:lpstr>CUENTA 9600883648   JUNIO 2021</vt:lpstr>
      <vt:lpstr>CUENTA JULIO 2021</vt:lpstr>
      <vt:lpstr>CUENTA AGOSTO 2021</vt:lpstr>
      <vt:lpstr>CUENTA SEPTIEMBR 2021</vt:lpstr>
      <vt:lpstr>CUENTA OCTUBRE 2021</vt:lpstr>
      <vt:lpstr>CUENTA NOVIEMBRE 2021</vt:lpstr>
      <vt:lpstr>CUENTA DICIEMBRE 2021</vt:lpstr>
      <vt:lpstr>CUENTA ENERO 2022</vt:lpstr>
      <vt:lpstr>CUENTA FEBRERO 2022</vt:lpstr>
      <vt:lpstr>CUENTA MARZO 2022 </vt:lpstr>
      <vt:lpstr>CUENTA ABRIL 2022 (2)</vt:lpstr>
      <vt:lpstr>CUENTA MAYO  2022</vt:lpstr>
      <vt:lpstr>CUENTA JUNIO   2022</vt:lpstr>
      <vt:lpstr>CUENTA DE JULIO DEL 2022 (2)</vt:lpstr>
      <vt:lpstr>CUENTA DE AGOSTO  DEL 2022</vt:lpstr>
      <vt:lpstr>CUENTA DE SEPTIEMBRE  2022</vt:lpstr>
      <vt:lpstr>CUENTA DE OCTUBRE DEL 2022</vt:lpstr>
      <vt:lpstr>CUENTA DE NOVIEMBR DEL 2022</vt:lpstr>
      <vt:lpstr>CUENTA DE DICIEMBRE DEL 2022</vt:lpstr>
      <vt:lpstr>ENERO 2023</vt:lpstr>
      <vt:lpstr>FEBRERO 2023</vt:lpstr>
      <vt:lpstr>'CUENTA 9600883648   JUNIO 2021'!Área_de_impresión</vt:lpstr>
      <vt:lpstr>'CUENTA 9600883648  ABRIL 2021'!Área_de_impresión</vt:lpstr>
      <vt:lpstr>'CUENTA 9600883648  marzo 2021'!Área_de_impresión</vt:lpstr>
      <vt:lpstr>'CUENTA 9600883648 DICIEMBRE'!Área_de_impresión</vt:lpstr>
      <vt:lpstr>'CUENTA 9600883648 ENERO 2021'!Área_de_impresión</vt:lpstr>
      <vt:lpstr>'CUENTA 9600883648 FEBRERO 2021'!Área_de_impresión</vt:lpstr>
      <vt:lpstr>'CUENTA ABRIL 2022 (2)'!Área_de_impresión</vt:lpstr>
      <vt:lpstr>'CUENTA AGOSTO 2021'!Área_de_impresión</vt:lpstr>
      <vt:lpstr>'CUENTA DE AGOSTO  DEL 2022'!Área_de_impresión</vt:lpstr>
      <vt:lpstr>'CUENTA DE DICIEMBRE DEL 2022'!Área_de_impresión</vt:lpstr>
      <vt:lpstr>'CUENTA DE JULIO DEL 2022 (2)'!Área_de_impresión</vt:lpstr>
      <vt:lpstr>'CUENTA DE NOVIEMBR DEL 2022'!Área_de_impresión</vt:lpstr>
      <vt:lpstr>'CUENTA DE OCTUBRE DEL 2022'!Área_de_impresión</vt:lpstr>
      <vt:lpstr>'CUENTA DE SEPTIEMBRE  2022'!Área_de_impresión</vt:lpstr>
      <vt:lpstr>'CUENTA DICIEMBRE 2021'!Área_de_impresión</vt:lpstr>
      <vt:lpstr>'CUENTA ENERO 2022'!Área_de_impresión</vt:lpstr>
      <vt:lpstr>'CUENTA FEBRERO 2022'!Área_de_impresión</vt:lpstr>
      <vt:lpstr>'CUENTA JULIO 2021'!Área_de_impresión</vt:lpstr>
      <vt:lpstr>'CUENTA JUNIO   2022'!Área_de_impresión</vt:lpstr>
      <vt:lpstr>'CUENTA MARZO 2022 '!Área_de_impresión</vt:lpstr>
      <vt:lpstr>'CUENTA MAYO  2022'!Área_de_impresión</vt:lpstr>
      <vt:lpstr>'CUENTA NOVIEMBRE 2021'!Área_de_impresión</vt:lpstr>
      <vt:lpstr>'CUENTA OCTUBRE 2021'!Área_de_impresión</vt:lpstr>
      <vt:lpstr>'CUENTA SEPTIEMBR 2021'!Área_de_impresión</vt:lpstr>
      <vt:lpstr>'ENERO 2023'!Área_de_impresión</vt:lpstr>
      <vt:lpstr>'FEBRERO 2023'!Área_de_impresión</vt:lpstr>
      <vt:lpstr>'MAYO DEL 2021'!Área_de_impresión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Garo</dc:creator>
  <cp:lastModifiedBy>Jairo Garo</cp:lastModifiedBy>
  <cp:lastPrinted>2023-03-02T16:02:59Z</cp:lastPrinted>
  <dcterms:created xsi:type="dcterms:W3CDTF">2017-06-07T17:11:07Z</dcterms:created>
  <dcterms:modified xsi:type="dcterms:W3CDTF">2023-03-02T16:05:23Z</dcterms:modified>
</cp:coreProperties>
</file>